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9" sheetId="1" r:id="rId1"/>
    <sheet name="2018" sheetId="2" r:id="rId2"/>
    <sheet name="на 2017" sheetId="3" r:id="rId3"/>
  </sheets>
  <definedNames>
    <definedName name="_xlnm.Print_Area" localSheetId="1">'2018'!$A$1:$AB$37</definedName>
    <definedName name="_xlnm.Print_Area" localSheetId="0">'2019'!$A$1:$AB$37</definedName>
    <definedName name="_xlnm.Print_Area" localSheetId="2">'на 2017'!$A$1:$AA$37</definedName>
  </definedNames>
  <calcPr fullCalcOnLoad="1"/>
</workbook>
</file>

<file path=xl/sharedStrings.xml><?xml version="1.0" encoding="utf-8"?>
<sst xmlns="http://schemas.openxmlformats.org/spreadsheetml/2006/main" count="363" uniqueCount="90">
  <si>
    <t>(тыс. рублей)</t>
  </si>
  <si>
    <t>№</t>
  </si>
  <si>
    <t>Поселение</t>
  </si>
  <si>
    <r>
      <t>Н</t>
    </r>
    <r>
      <rPr>
        <b/>
        <vertAlign val="subscript"/>
        <sz val="10"/>
        <rFont val="Arial Cyr"/>
        <family val="0"/>
      </rPr>
      <t>i</t>
    </r>
  </si>
  <si>
    <r>
      <t>НП</t>
    </r>
    <r>
      <rPr>
        <b/>
        <vertAlign val="subscript"/>
        <sz val="10"/>
        <rFont val="Arial Cyr"/>
        <family val="0"/>
      </rPr>
      <t>i</t>
    </r>
    <r>
      <rPr>
        <b/>
        <sz val="10"/>
        <rFont val="Arial Cyr"/>
        <family val="0"/>
      </rPr>
      <t>*</t>
    </r>
  </si>
  <si>
    <t>НП*</t>
  </si>
  <si>
    <r>
      <t>РП</t>
    </r>
    <r>
      <rPr>
        <b/>
        <vertAlign val="subscript"/>
        <sz val="10"/>
        <rFont val="Arial Cyr"/>
        <family val="0"/>
      </rPr>
      <t>i</t>
    </r>
    <r>
      <rPr>
        <b/>
        <sz val="10"/>
        <rFont val="Arial Cyr"/>
        <family val="0"/>
      </rPr>
      <t>*</t>
    </r>
  </si>
  <si>
    <r>
      <t>К</t>
    </r>
    <r>
      <rPr>
        <b/>
        <vertAlign val="subscript"/>
        <sz val="10"/>
        <rFont val="Arial Cyr"/>
        <family val="0"/>
      </rPr>
      <t xml:space="preserve">i,1 </t>
    </r>
    <r>
      <rPr>
        <b/>
        <sz val="10"/>
        <rFont val="Arial Cyr"/>
        <family val="0"/>
      </rPr>
      <t>(1 для г.п.; = 0,8 для с.п.)</t>
    </r>
  </si>
  <si>
    <r>
      <t>К</t>
    </r>
    <r>
      <rPr>
        <b/>
        <vertAlign val="subscript"/>
        <sz val="10"/>
        <rFont val="Arial Cyr"/>
        <family val="0"/>
      </rPr>
      <t>i</t>
    </r>
  </si>
  <si>
    <r>
      <t>ИНП</t>
    </r>
    <r>
      <rPr>
        <b/>
        <vertAlign val="subscript"/>
        <sz val="10"/>
        <rFont val="Arial Cyr"/>
        <family val="0"/>
      </rPr>
      <t>i</t>
    </r>
  </si>
  <si>
    <r>
      <t>БО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исх</t>
    </r>
  </si>
  <si>
    <t>А1</t>
  </si>
  <si>
    <t>А2</t>
  </si>
  <si>
    <t>А3</t>
  </si>
  <si>
    <t>А</t>
  </si>
  <si>
    <r>
      <t>РК</t>
    </r>
    <r>
      <rPr>
        <b/>
        <vertAlign val="subscript"/>
        <sz val="10"/>
        <rFont val="Arial Cyr"/>
        <family val="0"/>
      </rPr>
      <t>i</t>
    </r>
  </si>
  <si>
    <t>РК</t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</si>
  <si>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ОТД</t>
    </r>
  </si>
  <si>
    <r>
      <t>К</t>
    </r>
    <r>
      <rPr>
        <b/>
        <vertAlign val="superscript"/>
        <sz val="10"/>
        <rFont val="Arial Cyr"/>
        <family val="0"/>
      </rPr>
      <t>ОТД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</si>
  <si>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ЗП</t>
    </r>
  </si>
  <si>
    <r>
      <t>R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жку</t>
    </r>
  </si>
  <si>
    <r>
      <t>R</t>
    </r>
    <r>
      <rPr>
        <b/>
        <vertAlign val="superscript"/>
        <sz val="10"/>
        <rFont val="Arial Cyr"/>
        <family val="0"/>
      </rPr>
      <t>жку</t>
    </r>
  </si>
  <si>
    <r>
      <t>R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КАП</t>
    </r>
  </si>
  <si>
    <r>
      <t>R</t>
    </r>
    <r>
      <rPr>
        <b/>
        <vertAlign val="superscript"/>
        <sz val="10"/>
        <rFont val="Arial Cyr"/>
        <family val="0"/>
      </rPr>
      <t>КАП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</si>
  <si>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жку</t>
    </r>
  </si>
  <si>
    <r>
      <t>Н</t>
    </r>
    <r>
      <rPr>
        <b/>
        <vertAlign val="superscript"/>
        <sz val="10"/>
        <rFont val="Arial Cyr"/>
        <family val="0"/>
      </rPr>
      <t>ТР</t>
    </r>
    <r>
      <rPr>
        <b/>
        <vertAlign val="subscript"/>
        <sz val="10"/>
        <rFont val="Arial Cyr"/>
        <family val="0"/>
      </rPr>
      <t>I</t>
    </r>
  </si>
  <si>
    <r>
      <t>Н</t>
    </r>
    <r>
      <rPr>
        <b/>
        <vertAlign val="subscript"/>
        <sz val="10"/>
        <rFont val="Arial Cyr"/>
        <family val="0"/>
      </rPr>
      <t>ij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</si>
  <si>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цен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</si>
  <si>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стоим</t>
    </r>
  </si>
  <si>
    <t>В1</t>
  </si>
  <si>
    <t>В2</t>
  </si>
  <si>
    <t>В3</t>
  </si>
  <si>
    <t>В</t>
  </si>
  <si>
    <t>N</t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</si>
  <si>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М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</si>
  <si>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У</t>
    </r>
  </si>
  <si>
    <r>
      <t>Н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500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</si>
  <si>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РАС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</si>
  <si>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стр</t>
    </r>
  </si>
  <si>
    <r>
      <t>ИБР</t>
    </r>
    <r>
      <rPr>
        <b/>
        <vertAlign val="subscript"/>
        <sz val="10"/>
        <rFont val="Arial Cyr"/>
        <family val="0"/>
      </rPr>
      <t>i</t>
    </r>
  </si>
  <si>
    <t>ПП</t>
  </si>
  <si>
    <t>БО</t>
  </si>
  <si>
    <t>ДВБОМР(ГО)</t>
  </si>
  <si>
    <r>
      <t>D</t>
    </r>
    <r>
      <rPr>
        <b/>
        <vertAlign val="subscript"/>
        <sz val="10"/>
        <rFont val="Arial Cyr"/>
        <family val="0"/>
      </rPr>
      <t>i</t>
    </r>
  </si>
  <si>
    <r>
      <t>НC</t>
    </r>
    <r>
      <rPr>
        <b/>
        <vertAlign val="subscript"/>
        <sz val="10"/>
        <rFont val="Arial Cyr"/>
        <family val="0"/>
      </rPr>
      <t>ij</t>
    </r>
  </si>
  <si>
    <r>
      <t>НМТ</t>
    </r>
    <r>
      <rPr>
        <b/>
        <vertAlign val="subscript"/>
        <sz val="10"/>
        <rFont val="Arial Cyr"/>
        <family val="0"/>
      </rPr>
      <t>j</t>
    </r>
  </si>
  <si>
    <r>
      <t>Н</t>
    </r>
    <r>
      <rPr>
        <b/>
        <vertAlign val="subscript"/>
        <sz val="10"/>
        <rFont val="Arial Cyr"/>
        <family val="0"/>
      </rPr>
      <t>j</t>
    </r>
  </si>
  <si>
    <t>k</t>
  </si>
  <si>
    <r>
      <t>НСC</t>
    </r>
    <r>
      <rPr>
        <b/>
        <vertAlign val="subscript"/>
        <sz val="10"/>
        <rFont val="Arial Cyr"/>
        <family val="0"/>
      </rPr>
      <t>скор.ij</t>
    </r>
  </si>
  <si>
    <r>
      <t>НГ</t>
    </r>
    <r>
      <rPr>
        <b/>
        <vertAlign val="subscript"/>
        <sz val="10"/>
        <rFont val="Arial Cyr"/>
        <family val="0"/>
      </rPr>
      <t>ij</t>
    </r>
  </si>
  <si>
    <r>
      <t>РН</t>
    </r>
    <r>
      <rPr>
        <b/>
        <vertAlign val="subscript"/>
        <sz val="9"/>
        <rFont val="Arial Cyr"/>
        <family val="0"/>
      </rPr>
      <t>ОТЧ</t>
    </r>
    <r>
      <rPr>
        <b/>
        <vertAlign val="subscript"/>
        <sz val="10"/>
        <rFont val="Arial Cyr"/>
        <family val="0"/>
      </rPr>
      <t>.,i</t>
    </r>
  </si>
  <si>
    <r>
      <t>НП</t>
    </r>
    <r>
      <rPr>
        <b/>
        <vertAlign val="subscript"/>
        <sz val="10"/>
        <rFont val="Arial Cyr"/>
        <family val="0"/>
      </rPr>
      <t>i,j</t>
    </r>
  </si>
  <si>
    <r>
      <t>К</t>
    </r>
    <r>
      <rPr>
        <b/>
        <vertAlign val="subscript"/>
        <sz val="10"/>
        <rFont val="Arial Cyr"/>
        <family val="0"/>
      </rPr>
      <t>пред.отч.,i</t>
    </r>
  </si>
  <si>
    <r>
      <t>К</t>
    </r>
    <r>
      <rPr>
        <b/>
        <vertAlign val="subscript"/>
        <sz val="10"/>
        <rFont val="Arial Cyr"/>
        <family val="0"/>
      </rPr>
      <t>отч.,i</t>
    </r>
  </si>
  <si>
    <r>
      <t>УП</t>
    </r>
    <r>
      <rPr>
        <b/>
        <sz val="10"/>
        <rFont val="Arial Cyr"/>
        <family val="0"/>
      </rPr>
      <t xml:space="preserve"> </t>
    </r>
    <r>
      <rPr>
        <b/>
        <vertAlign val="subscript"/>
        <sz val="10"/>
        <rFont val="Arial Cyr"/>
        <family val="0"/>
      </rPr>
      <t>i,1</t>
    </r>
  </si>
  <si>
    <r>
      <t>ПП</t>
    </r>
    <r>
      <rPr>
        <b/>
        <vertAlign val="subscript"/>
        <sz val="10"/>
        <rFont val="Arial Cyr"/>
        <family val="0"/>
      </rPr>
      <t>j</t>
    </r>
  </si>
  <si>
    <r>
      <t>Е</t>
    </r>
    <r>
      <rPr>
        <b/>
        <vertAlign val="subscript"/>
        <sz val="10"/>
        <rFont val="Arial Cyr"/>
        <family val="0"/>
      </rPr>
      <t>пред.отч.,i</t>
    </r>
  </si>
  <si>
    <r>
      <t>Е</t>
    </r>
    <r>
      <rPr>
        <b/>
        <vertAlign val="subscript"/>
        <sz val="10"/>
        <rFont val="Arial Cyr"/>
        <family val="0"/>
      </rPr>
      <t>отч.,i</t>
    </r>
  </si>
  <si>
    <r>
      <t>УП</t>
    </r>
    <r>
      <rPr>
        <b/>
        <sz val="10"/>
        <rFont val="Arial Cyr"/>
        <family val="0"/>
      </rPr>
      <t xml:space="preserve"> </t>
    </r>
    <r>
      <rPr>
        <b/>
        <vertAlign val="subscript"/>
        <sz val="10"/>
        <rFont val="Arial Cyr"/>
        <family val="0"/>
      </rPr>
      <t>i,2</t>
    </r>
  </si>
  <si>
    <r>
      <t>УП</t>
    </r>
    <r>
      <rPr>
        <b/>
        <sz val="10"/>
        <rFont val="Arial Cyr"/>
        <family val="0"/>
      </rPr>
      <t xml:space="preserve"> </t>
    </r>
    <r>
      <rPr>
        <b/>
        <vertAlign val="subscript"/>
        <sz val="10"/>
        <rFont val="Arial Cyr"/>
        <family val="0"/>
      </rPr>
      <t>i,3</t>
    </r>
  </si>
  <si>
    <r>
      <t>УП</t>
    </r>
    <r>
      <rPr>
        <b/>
        <sz val="10"/>
        <rFont val="Arial Cyr"/>
        <family val="0"/>
      </rPr>
      <t xml:space="preserve"> </t>
    </r>
    <r>
      <rPr>
        <b/>
        <vertAlign val="subscript"/>
        <sz val="10"/>
        <rFont val="Arial Cyr"/>
        <family val="0"/>
      </rPr>
      <t>i,4</t>
    </r>
  </si>
  <si>
    <r>
      <t xml:space="preserve">УП </t>
    </r>
    <r>
      <rPr>
        <b/>
        <vertAlign val="subscript"/>
        <sz val="10"/>
        <rFont val="Arial Cyr"/>
        <family val="0"/>
      </rPr>
      <t>i,5</t>
    </r>
  </si>
  <si>
    <t>* В случае отсутствия возможности расчета показателей среднедушевых налоговых доходов i-го поселения и всех поселений МР значение Нпi/НП принимается = 1.</t>
  </si>
  <si>
    <r>
      <t>Чтобы подобрать сумму по столбцу D</t>
    </r>
    <r>
      <rPr>
        <vertAlign val="subscript"/>
        <sz val="10"/>
        <rFont val="Arial Cyr"/>
        <family val="0"/>
      </rPr>
      <t>i</t>
    </r>
    <r>
      <rPr>
        <sz val="10"/>
        <rFont val="Arial Cyr"/>
        <family val="0"/>
      </rPr>
      <t>, необходимо встать в итоговую ячейку. Затем, меню сервис - подбор параматра. В поле "значение:" поставить нужную сумму. В поле "изменяя значение ячейки:" $BC$5</t>
    </r>
  </si>
  <si>
    <r>
      <t>Кi</t>
    </r>
    <r>
      <rPr>
        <vertAlign val="superscript"/>
        <sz val="10"/>
        <rFont val="Arial Cyr"/>
        <family val="0"/>
      </rPr>
      <t>ОТД  -</t>
    </r>
    <r>
      <rPr>
        <sz val="10"/>
        <rFont val="Arial Cyr"/>
        <family val="0"/>
      </rPr>
      <t>равен 1,1 для районов Крайнего Севера и праравненым к ним территориям, имеющим выход на ж/д магистраль, 1,6 для районов Крайнего Севера и праравненым к ним территориям, не имеющим выход на ж/д магистраль, 1 - в остальных случаях</t>
    </r>
  </si>
  <si>
    <t>Ербогаченское</t>
  </si>
  <si>
    <t>Непское</t>
  </si>
  <si>
    <t xml:space="preserve">Подволошинское </t>
  </si>
  <si>
    <t>Преображенское</t>
  </si>
  <si>
    <r>
      <t xml:space="preserve">отчетный фин.год </t>
    </r>
    <r>
      <rPr>
        <b/>
        <sz val="10"/>
        <color indexed="10"/>
        <rFont val="Arial Cyr"/>
        <family val="0"/>
      </rPr>
      <t>п.16 порядка</t>
    </r>
  </si>
  <si>
    <r>
      <t xml:space="preserve">НДФЛ </t>
    </r>
    <r>
      <rPr>
        <b/>
        <sz val="10"/>
        <color indexed="10"/>
        <rFont val="Arial Cyr"/>
        <family val="0"/>
      </rPr>
      <t>п.11 порядка</t>
    </r>
  </si>
  <si>
    <r>
      <t xml:space="preserve">Налог На Имущество Физ. Лиц </t>
    </r>
    <r>
      <rPr>
        <b/>
        <sz val="10"/>
        <color indexed="10"/>
        <rFont val="Arial Cyr"/>
        <family val="0"/>
      </rPr>
      <t>п.11 порядка</t>
    </r>
  </si>
  <si>
    <r>
      <t xml:space="preserve">Земельный Налог </t>
    </r>
    <r>
      <rPr>
        <b/>
        <sz val="10"/>
        <color indexed="10"/>
        <rFont val="Arial Cyr"/>
        <family val="0"/>
      </rPr>
      <t>п.11 порядка</t>
    </r>
  </si>
  <si>
    <r>
      <t xml:space="preserve">Государственная пошлина </t>
    </r>
    <r>
      <rPr>
        <b/>
        <sz val="10"/>
        <color indexed="10"/>
        <rFont val="Arial Cyr"/>
        <family val="0"/>
      </rPr>
      <t>п.11 порядка</t>
    </r>
  </si>
  <si>
    <r>
      <t xml:space="preserve">Единый Сельско-Хозяйственый Налог </t>
    </r>
    <r>
      <rPr>
        <b/>
        <sz val="10"/>
        <color indexed="10"/>
        <rFont val="Arial Cyr"/>
        <family val="0"/>
      </rPr>
      <t>п.11 порядка</t>
    </r>
  </si>
  <si>
    <r>
      <t>РП</t>
    </r>
    <r>
      <rPr>
        <b/>
        <vertAlign val="subscript"/>
        <sz val="10"/>
        <rFont val="Arial Cyr"/>
        <family val="0"/>
      </rPr>
      <t xml:space="preserve">i,j </t>
    </r>
    <r>
      <rPr>
        <b/>
        <vertAlign val="subscript"/>
        <sz val="10"/>
        <color indexed="10"/>
        <rFont val="Arial Cyr"/>
        <family val="0"/>
      </rPr>
      <t>(п.12порядка)</t>
    </r>
  </si>
  <si>
    <r>
      <t>ПП</t>
    </r>
    <r>
      <rPr>
        <b/>
        <vertAlign val="subscript"/>
        <sz val="10"/>
        <rFont val="Arial Cyr"/>
        <family val="0"/>
      </rPr>
      <t>j (прогнозируемый объем пост на очеред фин год и плановый период)</t>
    </r>
  </si>
  <si>
    <r>
      <t>ПП</t>
    </r>
    <r>
      <rPr>
        <b/>
        <vertAlign val="subscript"/>
        <sz val="10"/>
        <rFont val="Arial Cyr"/>
        <family val="0"/>
      </rPr>
      <t xml:space="preserve">j </t>
    </r>
    <r>
      <rPr>
        <b/>
        <vertAlign val="subscript"/>
        <sz val="10"/>
        <color indexed="10"/>
        <rFont val="Arial Cyr"/>
        <family val="0"/>
      </rPr>
      <t>(прогнозируемый объем поступл на очеред фин год и плановый период)</t>
    </r>
  </si>
  <si>
    <t>Ккул</t>
  </si>
  <si>
    <r>
      <rPr>
        <b/>
        <sz val="10"/>
        <rFont val="Arial"/>
        <family val="2"/>
      </rPr>
      <t>К</t>
    </r>
    <r>
      <rPr>
        <b/>
        <vertAlign val="superscript"/>
        <sz val="10"/>
        <rFont val="Arial"/>
        <family val="2"/>
      </rPr>
      <t>ТР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(Для районов Крайнего Севера и правненых к ни = 1,5)</t>
    </r>
  </si>
  <si>
    <r>
      <t>ПП</t>
    </r>
    <r>
      <rPr>
        <b/>
        <vertAlign val="subscript"/>
        <sz val="10"/>
        <rFont val="Arial Cyr"/>
        <family val="0"/>
      </rPr>
      <t xml:space="preserve">j </t>
    </r>
    <r>
      <rPr>
        <b/>
        <vertAlign val="subscript"/>
        <sz val="10"/>
        <color indexed="10"/>
        <rFont val="Arial Cyr"/>
        <family val="0"/>
      </rPr>
      <t>(прогнозируемый объем поступл на очеред фин год и плановый период)</t>
    </r>
  </si>
  <si>
    <r>
      <t xml:space="preserve">УП </t>
    </r>
    <r>
      <rPr>
        <b/>
        <vertAlign val="subscript"/>
        <sz val="10"/>
        <rFont val="Arial Cyr"/>
        <family val="0"/>
      </rPr>
      <t xml:space="preserve">текi,1 </t>
    </r>
    <r>
      <rPr>
        <b/>
        <vertAlign val="subscript"/>
        <sz val="10"/>
        <color indexed="10"/>
        <rFont val="Arial Cyr"/>
        <family val="0"/>
      </rPr>
      <t xml:space="preserve">(за 1-е полугодие текущего финансового года) </t>
    </r>
  </si>
  <si>
    <r>
      <t xml:space="preserve">УП </t>
    </r>
    <r>
      <rPr>
        <b/>
        <vertAlign val="subscript"/>
        <sz val="10"/>
        <rFont val="Arial Cyr"/>
        <family val="0"/>
      </rPr>
      <t xml:space="preserve">текi,2 </t>
    </r>
    <r>
      <rPr>
        <b/>
        <vertAlign val="subscript"/>
        <sz val="10"/>
        <color indexed="10"/>
        <rFont val="Arial Cyr"/>
        <family val="0"/>
      </rPr>
      <t xml:space="preserve">(за 1-е полугодие текущего финансового года) </t>
    </r>
  </si>
  <si>
    <r>
      <t xml:space="preserve">УП </t>
    </r>
    <r>
      <rPr>
        <b/>
        <vertAlign val="subscript"/>
        <sz val="10"/>
        <rFont val="Arial Cyr"/>
        <family val="0"/>
      </rPr>
      <t>текi,5</t>
    </r>
    <r>
      <rPr>
        <b/>
        <vertAlign val="subscript"/>
        <sz val="10"/>
        <color indexed="10"/>
        <rFont val="Arial Cyr"/>
        <family val="0"/>
      </rPr>
      <t xml:space="preserve"> (за 1-е полугодие текущего финансового года) </t>
    </r>
  </si>
  <si>
    <r>
      <t xml:space="preserve">УП </t>
    </r>
    <r>
      <rPr>
        <b/>
        <vertAlign val="subscript"/>
        <sz val="10"/>
        <rFont val="Arial Cyr"/>
        <family val="0"/>
      </rPr>
      <t xml:space="preserve">текi,3 </t>
    </r>
    <r>
      <rPr>
        <b/>
        <vertAlign val="subscript"/>
        <sz val="10"/>
        <color indexed="10"/>
        <rFont val="Arial Cyr"/>
        <family val="0"/>
      </rPr>
      <t xml:space="preserve"> (за 1-е полугодие текущего финансового года) </t>
    </r>
  </si>
  <si>
    <r>
      <t xml:space="preserve">УП </t>
    </r>
    <r>
      <rPr>
        <b/>
        <vertAlign val="subscript"/>
        <sz val="10"/>
        <rFont val="Arial Cyr"/>
        <family val="0"/>
      </rPr>
      <t xml:space="preserve">текi,4 </t>
    </r>
    <r>
      <rPr>
        <b/>
        <vertAlign val="subscript"/>
        <sz val="10"/>
        <color indexed="10"/>
        <rFont val="Arial Cyr"/>
        <family val="0"/>
      </rPr>
      <t>(за 1-е полугодие текущего финансового года)</t>
    </r>
    <r>
      <rPr>
        <b/>
        <vertAlign val="subscript"/>
        <sz val="10"/>
        <rFont val="Arial Cyr"/>
        <family val="0"/>
      </rPr>
      <t xml:space="preserve"> </t>
    </r>
  </si>
  <si>
    <r>
      <t>К</t>
    </r>
    <r>
      <rPr>
        <b/>
        <vertAlign val="subscript"/>
        <sz val="10"/>
        <rFont val="Arial Cyr"/>
        <family val="0"/>
      </rPr>
      <t>i,2</t>
    </r>
    <r>
      <rPr>
        <b/>
        <sz val="10"/>
        <rFont val="Arial Cyr"/>
        <family val="0"/>
      </rPr>
      <t xml:space="preserve"> </t>
    </r>
    <r>
      <rPr>
        <b/>
        <sz val="5"/>
        <color indexed="10"/>
        <rFont val="Arial Cyr"/>
        <family val="0"/>
      </rPr>
      <t>(ФОТ i поселения/ФОТ всех поселений отч. год)</t>
    </r>
  </si>
  <si>
    <r>
      <t>РАСЧЕТ Р</t>
    </r>
    <r>
      <rPr>
        <sz val="10"/>
        <color indexed="63"/>
        <rFont val="Arial Cyr"/>
        <family val="0"/>
      </rPr>
      <t>аспределения дотации на выравнивание бюджетной обеспеченности поселений из бюджета МО "Катангский район"  на 2018 год.</t>
    </r>
  </si>
  <si>
    <r>
      <rPr>
        <b/>
        <sz val="10"/>
        <color indexed="63"/>
        <rFont val="Arial Cyr"/>
        <family val="0"/>
      </rPr>
      <t xml:space="preserve">РАСЧЕТ </t>
    </r>
    <r>
      <rPr>
        <sz val="10"/>
        <color indexed="63"/>
        <rFont val="Arial Cyr"/>
        <family val="0"/>
      </rPr>
      <t>Распределения дотации на выравнивание бюджетной обеспеченности поселений из бюджета МО "Катангский район"  на 2019 год.</t>
    </r>
  </si>
  <si>
    <r>
      <t xml:space="preserve">РАСЧЕТ </t>
    </r>
    <r>
      <rPr>
        <sz val="10"/>
        <color indexed="63"/>
        <rFont val="Arial Cyr"/>
        <family val="0"/>
      </rPr>
      <t>Распределения дотации на выравнивание бюджетной обеспеченности поселений из бюджета МО "Катангский район" на 2017 год.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</si>
</sst>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#,##0_ ;[Red]\-#,##0\ "/>
    <numFmt numFmtId="193" formatCode="#,##0.0_ ;[Red]\-#,##0.0\ "/>
    <numFmt numFmtId="194" formatCode="#,##0.0000_ ;[Red]\-#,##0.0000\ "/>
    <numFmt numFmtId="195" formatCode="#,##0.0"/>
    <numFmt numFmtId="196" formatCode="#,##0.00_ ;[Red]\-#,##0.00\ "/>
    <numFmt numFmtId="197" formatCode="#,##0.000_ ;[Red]\-#,##0.000\ "/>
    <numFmt numFmtId="198" formatCode="#,##0.00000_ ;[Red]\-#,##0.00000\ "/>
    <numFmt numFmtId="199" formatCode="#,##0.000000_ ;[Red]\-#,##0.000000\ "/>
    <numFmt numFmtId="200" formatCode="[$-FC19]d\ mmmm\ yyyy\ &quot;г.&quot;"/>
    <numFmt numFmtId="201" formatCode="#,##0.0000000_ ;[Red]\-#,##0.0000000\ "/>
    <numFmt numFmtId="202" formatCode="#,##0.00000000_ ;[Red]\-#,##0.00000000\ 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63"/>
      <name val="Arial Cyr"/>
      <family val="0"/>
    </font>
    <font>
      <sz val="10"/>
      <color indexed="63"/>
      <name val="Arial Cyr"/>
      <family val="0"/>
    </font>
    <font>
      <sz val="10"/>
      <name val="Arial Cyr"/>
      <family val="0"/>
    </font>
    <font>
      <b/>
      <vertAlign val="subscript"/>
      <sz val="10"/>
      <name val="Arial Cyr"/>
      <family val="0"/>
    </font>
    <font>
      <b/>
      <vertAlign val="superscript"/>
      <sz val="10"/>
      <name val="Arial Cyr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9"/>
      <name val="Arial Cyr"/>
      <family val="0"/>
    </font>
    <font>
      <vertAlign val="subscript"/>
      <sz val="10"/>
      <name val="Arial Cyr"/>
      <family val="0"/>
    </font>
    <font>
      <vertAlign val="superscript"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Arial Cyr"/>
      <family val="0"/>
    </font>
    <font>
      <b/>
      <vertAlign val="subscript"/>
      <sz val="10"/>
      <color indexed="10"/>
      <name val="Arial Cyr"/>
      <family val="0"/>
    </font>
    <font>
      <b/>
      <sz val="8"/>
      <name val="Arial"/>
      <family val="2"/>
    </font>
    <font>
      <b/>
      <vertAlign val="superscript"/>
      <sz val="5"/>
      <name val="Arial"/>
      <family val="2"/>
    </font>
    <font>
      <b/>
      <sz val="5"/>
      <name val="Arial"/>
      <family val="2"/>
    </font>
    <font>
      <b/>
      <sz val="5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 vertical="top"/>
    </xf>
    <xf numFmtId="0" fontId="6" fillId="33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right" vertical="top"/>
    </xf>
    <xf numFmtId="192" fontId="6" fillId="34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right" vertical="top"/>
    </xf>
    <xf numFmtId="193" fontId="6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35" borderId="0" xfId="0" applyNumberFormat="1" applyFont="1" applyFill="1" applyBorder="1" applyAlignment="1">
      <alignment horizontal="right" vertical="top"/>
    </xf>
    <xf numFmtId="192" fontId="6" fillId="0" borderId="0" xfId="0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horizontal="right" vertical="top"/>
    </xf>
    <xf numFmtId="192" fontId="2" fillId="0" borderId="0" xfId="0" applyNumberFormat="1" applyFont="1" applyFill="1" applyBorder="1" applyAlignment="1">
      <alignment horizontal="right" vertical="top"/>
    </xf>
    <xf numFmtId="0" fontId="2" fillId="35" borderId="0" xfId="0" applyNumberFormat="1" applyFont="1" applyFill="1" applyBorder="1" applyAlignment="1">
      <alignment vertical="top"/>
    </xf>
    <xf numFmtId="3" fontId="14" fillId="36" borderId="10" xfId="53" applyNumberFormat="1" applyFont="1" applyFill="1" applyBorder="1">
      <alignment/>
      <protection/>
    </xf>
    <xf numFmtId="0" fontId="6" fillId="0" borderId="1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192" fontId="6" fillId="36" borderId="10" xfId="0" applyNumberFormat="1" applyFont="1" applyFill="1" applyBorder="1" applyAlignment="1">
      <alignment horizontal="right" vertical="top"/>
    </xf>
    <xf numFmtId="193" fontId="6" fillId="36" borderId="10" xfId="0" applyNumberFormat="1" applyFont="1" applyFill="1" applyBorder="1" applyAlignment="1">
      <alignment horizontal="right" vertical="top"/>
    </xf>
    <xf numFmtId="4" fontId="16" fillId="36" borderId="10" xfId="33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>
      <alignment vertical="top"/>
    </xf>
    <xf numFmtId="3" fontId="15" fillId="36" borderId="10" xfId="0" applyNumberFormat="1" applyFont="1" applyFill="1" applyBorder="1" applyAlignment="1">
      <alignment vertical="center" wrapText="1"/>
    </xf>
    <xf numFmtId="192" fontId="2" fillId="35" borderId="0" xfId="0" applyNumberFormat="1" applyFont="1" applyFill="1" applyBorder="1" applyAlignment="1">
      <alignment horizontal="right" vertical="top"/>
    </xf>
    <xf numFmtId="194" fontId="2" fillId="35" borderId="0" xfId="0" applyNumberFormat="1" applyFont="1" applyFill="1" applyBorder="1" applyAlignment="1">
      <alignment horizontal="right" vertical="top"/>
    </xf>
    <xf numFmtId="193" fontId="2" fillId="35" borderId="0" xfId="0" applyNumberFormat="1" applyFont="1" applyFill="1" applyBorder="1" applyAlignment="1">
      <alignment horizontal="right" vertical="top"/>
    </xf>
    <xf numFmtId="192" fontId="6" fillId="35" borderId="0" xfId="0" applyNumberFormat="1" applyFont="1" applyFill="1" applyBorder="1" applyAlignment="1">
      <alignment horizontal="right" vertical="top"/>
    </xf>
    <xf numFmtId="198" fontId="6" fillId="0" borderId="0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top"/>
    </xf>
    <xf numFmtId="193" fontId="6" fillId="0" borderId="0" xfId="0" applyNumberFormat="1" applyFont="1" applyFill="1" applyBorder="1" applyAlignment="1">
      <alignment horizontal="right" vertical="top"/>
    </xf>
    <xf numFmtId="192" fontId="6" fillId="0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right" vertical="top"/>
    </xf>
    <xf numFmtId="194" fontId="6" fillId="0" borderId="0" xfId="0" applyNumberFormat="1" applyFont="1" applyFill="1" applyBorder="1" applyAlignment="1">
      <alignment horizontal="right" vertical="top"/>
    </xf>
    <xf numFmtId="193" fontId="2" fillId="0" borderId="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Border="1" applyAlignment="1">
      <alignment horizontal="center" vertical="center"/>
    </xf>
    <xf numFmtId="193" fontId="6" fillId="35" borderId="0" xfId="0" applyNumberFormat="1" applyFont="1" applyFill="1" applyBorder="1" applyAlignment="1">
      <alignment horizontal="right" vertical="top"/>
    </xf>
    <xf numFmtId="192" fontId="6" fillId="35" borderId="0" xfId="0" applyNumberFormat="1" applyFont="1" applyFill="1" applyBorder="1" applyAlignment="1">
      <alignment horizontal="center" vertical="center"/>
    </xf>
    <xf numFmtId="194" fontId="6" fillId="35" borderId="0" xfId="0" applyNumberFormat="1" applyFont="1" applyFill="1" applyBorder="1" applyAlignment="1">
      <alignment horizontal="right" vertical="top"/>
    </xf>
    <xf numFmtId="193" fontId="6" fillId="35" borderId="0" xfId="0" applyNumberFormat="1" applyFont="1" applyFill="1" applyBorder="1" applyAlignment="1">
      <alignment horizontal="center" vertical="center"/>
    </xf>
    <xf numFmtId="192" fontId="6" fillId="35" borderId="0" xfId="0" applyNumberFormat="1" applyFont="1" applyFill="1" applyBorder="1" applyAlignment="1">
      <alignment vertical="top"/>
    </xf>
    <xf numFmtId="198" fontId="6" fillId="35" borderId="0" xfId="0" applyNumberFormat="1" applyFont="1" applyFill="1" applyBorder="1" applyAlignment="1">
      <alignment horizontal="center" vertical="center"/>
    </xf>
    <xf numFmtId="192" fontId="6" fillId="35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7" borderId="10" xfId="0" applyNumberFormat="1" applyFont="1" applyFill="1" applyBorder="1" applyAlignment="1">
      <alignment horizontal="center" vertical="top" wrapText="1"/>
    </xf>
    <xf numFmtId="193" fontId="6" fillId="34" borderId="10" xfId="0" applyNumberFormat="1" applyFont="1" applyFill="1" applyBorder="1" applyAlignment="1">
      <alignment horizontal="right" vertical="top"/>
    </xf>
    <xf numFmtId="192" fontId="2" fillId="35" borderId="10" xfId="0" applyNumberFormat="1" applyFont="1" applyFill="1" applyBorder="1" applyAlignment="1">
      <alignment horizontal="right" vertical="top"/>
    </xf>
    <xf numFmtId="193" fontId="6" fillId="35" borderId="10" xfId="0" applyNumberFormat="1" applyFont="1" applyFill="1" applyBorder="1" applyAlignment="1">
      <alignment horizontal="right" vertical="top"/>
    </xf>
    <xf numFmtId="192" fontId="6" fillId="35" borderId="10" xfId="0" applyNumberFormat="1" applyFont="1" applyFill="1" applyBorder="1" applyAlignment="1">
      <alignment horizontal="right" vertical="top"/>
    </xf>
    <xf numFmtId="194" fontId="2" fillId="35" borderId="10" xfId="0" applyNumberFormat="1" applyFont="1" applyFill="1" applyBorder="1" applyAlignment="1">
      <alignment horizontal="right" vertical="top"/>
    </xf>
    <xf numFmtId="194" fontId="6" fillId="34" borderId="10" xfId="0" applyNumberFormat="1" applyFont="1" applyFill="1" applyBorder="1" applyAlignment="1">
      <alignment horizontal="right" vertical="top"/>
    </xf>
    <xf numFmtId="193" fontId="6" fillId="33" borderId="10" xfId="0" applyNumberFormat="1" applyFont="1" applyFill="1" applyBorder="1" applyAlignment="1">
      <alignment horizontal="right" vertical="top"/>
    </xf>
    <xf numFmtId="192" fontId="6" fillId="34" borderId="10" xfId="0" applyNumberFormat="1" applyFont="1" applyFill="1" applyBorder="1" applyAlignment="1">
      <alignment vertical="top"/>
    </xf>
    <xf numFmtId="194" fontId="6" fillId="35" borderId="10" xfId="0" applyNumberFormat="1" applyFont="1" applyFill="1" applyBorder="1" applyAlignment="1">
      <alignment horizontal="right" vertical="top"/>
    </xf>
    <xf numFmtId="193" fontId="2" fillId="35" borderId="10" xfId="0" applyNumberFormat="1" applyFont="1" applyFill="1" applyBorder="1" applyAlignment="1">
      <alignment horizontal="right" vertical="top"/>
    </xf>
    <xf numFmtId="192" fontId="6" fillId="35" borderId="10" xfId="0" applyNumberFormat="1" applyFont="1" applyFill="1" applyBorder="1" applyAlignment="1">
      <alignment vertical="top"/>
    </xf>
    <xf numFmtId="0" fontId="6" fillId="38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192" fontId="6" fillId="35" borderId="10" xfId="0" applyNumberFormat="1" applyFont="1" applyFill="1" applyBorder="1" applyAlignment="1">
      <alignment horizontal="center" vertical="top"/>
    </xf>
    <xf numFmtId="196" fontId="6" fillId="34" borderId="10" xfId="0" applyNumberFormat="1" applyFont="1" applyFill="1" applyBorder="1" applyAlignment="1">
      <alignment horizontal="right" vertical="top"/>
    </xf>
    <xf numFmtId="196" fontId="6" fillId="35" borderId="10" xfId="0" applyNumberFormat="1" applyFont="1" applyFill="1" applyBorder="1" applyAlignment="1">
      <alignment horizontal="right" vertical="top"/>
    </xf>
    <xf numFmtId="196" fontId="6" fillId="35" borderId="10" xfId="0" applyNumberFormat="1" applyFont="1" applyFill="1" applyBorder="1" applyAlignment="1">
      <alignment vertical="top"/>
    </xf>
    <xf numFmtId="193" fontId="6" fillId="34" borderId="10" xfId="0" applyNumberFormat="1" applyFont="1" applyFill="1" applyBorder="1" applyAlignment="1">
      <alignment vertical="top"/>
    </xf>
    <xf numFmtId="3" fontId="0" fillId="36" borderId="10" xfId="33" applyNumberFormat="1" applyFont="1" applyFill="1" applyBorder="1">
      <alignment/>
      <protection/>
    </xf>
    <xf numFmtId="3" fontId="0" fillId="39" borderId="10" xfId="0" applyNumberFormat="1" applyFont="1" applyFill="1" applyBorder="1" applyAlignment="1">
      <alignment vertical="center"/>
    </xf>
    <xf numFmtId="192" fontId="6" fillId="39" borderId="10" xfId="0" applyNumberFormat="1" applyFont="1" applyFill="1" applyBorder="1" applyAlignment="1">
      <alignment horizontal="right" vertical="top"/>
    </xf>
    <xf numFmtId="0" fontId="2" fillId="39" borderId="10" xfId="0" applyNumberFormat="1" applyFont="1" applyFill="1" applyBorder="1" applyAlignment="1">
      <alignment horizontal="center" vertical="top" wrapText="1"/>
    </xf>
    <xf numFmtId="0" fontId="6" fillId="39" borderId="10" xfId="0" applyNumberFormat="1" applyFont="1" applyFill="1" applyBorder="1" applyAlignment="1">
      <alignment vertical="top"/>
    </xf>
    <xf numFmtId="196" fontId="6" fillId="0" borderId="0" xfId="0" applyNumberFormat="1" applyFont="1" applyFill="1" applyBorder="1" applyAlignment="1">
      <alignment horizontal="right" vertical="top"/>
    </xf>
    <xf numFmtId="192" fontId="6" fillId="39" borderId="10" xfId="0" applyNumberFormat="1" applyFont="1" applyFill="1" applyBorder="1" applyAlignment="1">
      <alignment horizontal="right" vertical="top"/>
    </xf>
    <xf numFmtId="192" fontId="2" fillId="35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2" fontId="6" fillId="0" borderId="10" xfId="0" applyNumberFormat="1" applyFont="1" applyFill="1" applyBorder="1" applyAlignment="1">
      <alignment horizontal="right" vertical="top"/>
    </xf>
    <xf numFmtId="192" fontId="6" fillId="34" borderId="10" xfId="0" applyNumberFormat="1" applyFont="1" applyFill="1" applyBorder="1" applyAlignment="1">
      <alignment horizontal="right" vertical="top"/>
    </xf>
    <xf numFmtId="192" fontId="6" fillId="39" borderId="10" xfId="0" applyNumberFormat="1" applyFont="1" applyFill="1" applyBorder="1" applyAlignment="1">
      <alignment horizontal="right" vertical="top"/>
    </xf>
    <xf numFmtId="193" fontId="6" fillId="36" borderId="10" xfId="0" applyNumberFormat="1" applyFont="1" applyFill="1" applyBorder="1" applyAlignment="1">
      <alignment horizontal="right" vertical="top"/>
    </xf>
    <xf numFmtId="192" fontId="6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40" borderId="10" xfId="0" applyNumberFormat="1" applyFont="1" applyFill="1" applyBorder="1" applyAlignment="1">
      <alignment horizontal="center" vertical="top" wrapText="1"/>
    </xf>
    <xf numFmtId="0" fontId="2" fillId="41" borderId="10" xfId="0" applyNumberFormat="1" applyFont="1" applyFill="1" applyBorder="1" applyAlignment="1">
      <alignment horizontal="center" vertical="top" wrapText="1"/>
    </xf>
    <xf numFmtId="193" fontId="6" fillId="34" borderId="10" xfId="0" applyNumberFormat="1" applyFont="1" applyFill="1" applyBorder="1" applyAlignment="1">
      <alignment horizontal="center" vertical="center"/>
    </xf>
    <xf numFmtId="196" fontId="6" fillId="34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top" wrapText="1"/>
    </xf>
    <xf numFmtId="192" fontId="6" fillId="34" borderId="11" xfId="0" applyNumberFormat="1" applyFont="1" applyFill="1" applyBorder="1" applyAlignment="1">
      <alignment horizontal="center" vertical="center"/>
    </xf>
    <xf numFmtId="192" fontId="6" fillId="34" borderId="12" xfId="0" applyNumberFormat="1" applyFont="1" applyFill="1" applyBorder="1" applyAlignment="1">
      <alignment horizontal="center" vertical="center"/>
    </xf>
    <xf numFmtId="192" fontId="6" fillId="34" borderId="13" xfId="0" applyNumberFormat="1" applyFont="1" applyFill="1" applyBorder="1" applyAlignment="1">
      <alignment horizontal="center" vertical="center"/>
    </xf>
    <xf numFmtId="198" fontId="6" fillId="0" borderId="11" xfId="0" applyNumberFormat="1" applyFont="1" applyFill="1" applyBorder="1" applyAlignment="1">
      <alignment horizontal="center" vertical="center"/>
    </xf>
    <xf numFmtId="198" fontId="6" fillId="0" borderId="12" xfId="0" applyNumberFormat="1" applyFont="1" applyFill="1" applyBorder="1" applyAlignment="1">
      <alignment horizontal="center" vertical="center"/>
    </xf>
    <xf numFmtId="198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анные 20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37"/>
  <sheetViews>
    <sheetView view="pageBreakPreview" zoomScale="60" zoomScalePageLayoutView="0" workbookViewId="0" topLeftCell="A1">
      <selection activeCell="N48" sqref="N48"/>
    </sheetView>
  </sheetViews>
  <sheetFormatPr defaultColWidth="9.140625" defaultRowHeight="12.75"/>
  <cols>
    <col min="1" max="1" width="5.140625" style="4" customWidth="1"/>
    <col min="2" max="2" width="17.421875" style="4" customWidth="1"/>
    <col min="3" max="6" width="10.7109375" style="4" customWidth="1"/>
    <col min="7" max="7" width="15.28125" style="4" customWidth="1"/>
    <col min="8" max="14" width="10.7109375" style="4" customWidth="1"/>
    <col min="15" max="15" width="16.421875" style="4" customWidth="1"/>
    <col min="16" max="16" width="14.140625" style="4" customWidth="1"/>
    <col min="17" max="17" width="10.7109375" style="4" customWidth="1"/>
    <col min="18" max="18" width="12.7109375" style="4" customWidth="1"/>
    <col min="19" max="51" width="10.7109375" style="4" customWidth="1"/>
    <col min="52" max="52" width="10.7109375" style="1" customWidth="1"/>
    <col min="53" max="82" width="10.7109375" style="4" customWidth="1"/>
    <col min="83" max="83" width="10.7109375" style="1" customWidth="1"/>
    <col min="84" max="85" width="10.7109375" style="4" customWidth="1"/>
    <col min="86" max="86" width="14.421875" style="4" customWidth="1"/>
    <col min="87" max="87" width="12.28125" style="1" customWidth="1"/>
    <col min="88" max="16384" width="9.140625" style="4" customWidth="1"/>
  </cols>
  <sheetData>
    <row r="1" spans="3:85" s="2" customFormat="1" ht="28.5" customHeight="1">
      <c r="C1" s="76" t="s">
        <v>88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CG1" s="4">
        <v>0.76895</v>
      </c>
    </row>
    <row r="2" spans="3:89" ht="12.7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0</v>
      </c>
      <c r="U2" s="5"/>
      <c r="V2" s="5"/>
      <c r="W2" s="5"/>
      <c r="X2" s="5"/>
      <c r="Y2" s="5"/>
      <c r="Z2" s="5"/>
      <c r="AA2" s="6"/>
      <c r="AZ2" s="4"/>
      <c r="CC2" s="1"/>
      <c r="CD2" s="1"/>
      <c r="CE2" s="4"/>
      <c r="CI2" s="4"/>
      <c r="CK2" s="1"/>
    </row>
    <row r="3" spans="1:24" s="8" customFormat="1" ht="12.75" customHeight="1">
      <c r="A3" s="77" t="s">
        <v>1</v>
      </c>
      <c r="B3" s="77" t="s">
        <v>2</v>
      </c>
      <c r="C3" s="77" t="s">
        <v>69</v>
      </c>
      <c r="D3" s="77"/>
      <c r="E3" s="77"/>
      <c r="F3" s="77"/>
      <c r="G3" s="77"/>
      <c r="H3" s="77"/>
      <c r="I3" s="77"/>
      <c r="J3" s="78" t="s">
        <v>3</v>
      </c>
      <c r="K3" s="77" t="s">
        <v>70</v>
      </c>
      <c r="L3" s="77"/>
      <c r="M3" s="79"/>
      <c r="N3" s="79"/>
      <c r="O3" s="79"/>
      <c r="P3" s="79"/>
      <c r="Q3" s="79"/>
      <c r="R3" s="77" t="s">
        <v>74</v>
      </c>
      <c r="S3" s="77"/>
      <c r="T3" s="77"/>
      <c r="U3" s="77"/>
      <c r="V3" s="77"/>
      <c r="W3" s="77"/>
      <c r="X3" s="77"/>
    </row>
    <row r="4" spans="1:24" s="9" customFormat="1" ht="105" customHeight="1">
      <c r="A4" s="77"/>
      <c r="B4" s="77"/>
      <c r="C4" s="48" t="s">
        <v>44</v>
      </c>
      <c r="D4" s="48" t="s">
        <v>45</v>
      </c>
      <c r="E4" s="48" t="s">
        <v>46</v>
      </c>
      <c r="F4" s="48" t="s">
        <v>47</v>
      </c>
      <c r="G4" s="48" t="s">
        <v>48</v>
      </c>
      <c r="H4" s="48" t="s">
        <v>49</v>
      </c>
      <c r="I4" s="48" t="s">
        <v>50</v>
      </c>
      <c r="J4" s="78"/>
      <c r="K4" s="48" t="s">
        <v>51</v>
      </c>
      <c r="L4" s="48" t="s">
        <v>75</v>
      </c>
      <c r="M4" s="47" t="s">
        <v>52</v>
      </c>
      <c r="N4" s="47" t="s">
        <v>53</v>
      </c>
      <c r="O4" s="49" t="s">
        <v>54</v>
      </c>
      <c r="P4" s="48" t="s">
        <v>81</v>
      </c>
      <c r="Q4" s="48" t="s">
        <v>77</v>
      </c>
      <c r="R4" s="48" t="s">
        <v>51</v>
      </c>
      <c r="S4" s="48" t="s">
        <v>75</v>
      </c>
      <c r="T4" s="47" t="s">
        <v>56</v>
      </c>
      <c r="U4" s="47" t="s">
        <v>57</v>
      </c>
      <c r="V4" s="48" t="s">
        <v>58</v>
      </c>
      <c r="W4" s="48" t="s">
        <v>82</v>
      </c>
      <c r="X4" s="48" t="s">
        <v>80</v>
      </c>
    </row>
    <row r="5" spans="1:87" ht="12.75">
      <c r="A5" s="21">
        <v>1</v>
      </c>
      <c r="B5" s="21" t="s">
        <v>65</v>
      </c>
      <c r="C5" s="68">
        <v>2127</v>
      </c>
      <c r="D5" s="80"/>
      <c r="E5" s="80">
        <f>C9</f>
        <v>3459</v>
      </c>
      <c r="F5" s="81">
        <f>1-((SUM(C5:C8)+SUM(H5:H8)+D$5-E$5)/SUM(C5:C8))</f>
        <v>1</v>
      </c>
      <c r="G5" s="11">
        <f>C5*F$5</f>
        <v>2127</v>
      </c>
      <c r="H5" s="10">
        <v>0</v>
      </c>
      <c r="I5" s="11">
        <f>G5+H5</f>
        <v>2127</v>
      </c>
      <c r="J5" s="11">
        <f>+I5</f>
        <v>2127</v>
      </c>
      <c r="K5" s="50">
        <f>IF(O$9&lt;0,(-O5/O$9)*($Q$5/$J$9),((O5/O$9)*($Q$5/$J$9)))</f>
        <v>5.152718022908379</v>
      </c>
      <c r="L5" s="50">
        <f>IF(P$9&lt;0,(-P5/P$9)*($Q$5/$J$9),((P5/P$9)*($Q$5/$J$9)))</f>
        <v>2.620669386454572</v>
      </c>
      <c r="M5" s="23">
        <v>17779</v>
      </c>
      <c r="N5" s="69">
        <v>15134</v>
      </c>
      <c r="O5" s="11">
        <f>(M5*0.4+N5*0.6)/J5</f>
        <v>7.612599905970851</v>
      </c>
      <c r="P5" s="69">
        <v>5982</v>
      </c>
      <c r="Q5" s="82">
        <v>37090</v>
      </c>
      <c r="R5" s="50">
        <f>IF(V$9&lt;0,(-V5/V$9)*($X$5/$J$9),((V5/V$9)*($X$5/$J$9)))</f>
        <v>0.0014104372355430183</v>
      </c>
      <c r="S5" s="50">
        <f>IF(W$9&lt;0,(-W5/W$9)*($X$5/$J$9),((W5/W$9)*($X$5/$J$9)))</f>
        <v>0.0008673026886383347</v>
      </c>
      <c r="T5" s="74">
        <v>4</v>
      </c>
      <c r="U5" s="74">
        <v>5</v>
      </c>
      <c r="V5" s="11">
        <f>(T5*0.4+U5*0.6)/J5</f>
        <v>0.002162670427832628</v>
      </c>
      <c r="W5" s="74">
        <v>1</v>
      </c>
      <c r="X5" s="82">
        <v>3</v>
      </c>
      <c r="AZ5" s="4"/>
      <c r="CE5" s="4"/>
      <c r="CI5" s="4"/>
    </row>
    <row r="6" spans="1:87" ht="12.75">
      <c r="A6" s="21">
        <v>2</v>
      </c>
      <c r="B6" s="21" t="s">
        <v>66</v>
      </c>
      <c r="C6" s="68">
        <v>475</v>
      </c>
      <c r="D6" s="80"/>
      <c r="E6" s="80"/>
      <c r="F6" s="81"/>
      <c r="G6" s="11">
        <f>C6*F$5</f>
        <v>475</v>
      </c>
      <c r="H6" s="10">
        <v>0</v>
      </c>
      <c r="I6" s="11">
        <f>G6+H6</f>
        <v>475</v>
      </c>
      <c r="J6" s="11">
        <f>+I6</f>
        <v>475</v>
      </c>
      <c r="K6" s="50">
        <f aca="true" t="shared" si="0" ref="K6:L9">IF(O$9&lt;0,(-O6/O$9)*($Q$5/$J$9),((O6/O$9)*($Q$5/$J$9)))</f>
        <v>13.690099157252549</v>
      </c>
      <c r="L6" s="50">
        <f t="shared" si="0"/>
        <v>2.3310902382689362</v>
      </c>
      <c r="M6" s="23">
        <v>7983</v>
      </c>
      <c r="N6" s="69">
        <v>10690</v>
      </c>
      <c r="O6" s="11">
        <f>(M6*0.4+N6*0.6)/J6</f>
        <v>20.225684210526317</v>
      </c>
      <c r="P6" s="69">
        <v>5321</v>
      </c>
      <c r="Q6" s="82"/>
      <c r="R6" s="50">
        <f aca="true" t="shared" si="1" ref="R6:S9">IF(V$9&lt;0,(-V6/V$9)*($X$5/$J$9),((V6/V$9)*($X$5/$J$9)))</f>
        <v>0</v>
      </c>
      <c r="S6" s="50">
        <f t="shared" si="1"/>
        <v>0</v>
      </c>
      <c r="T6" s="74"/>
      <c r="U6" s="74"/>
      <c r="V6" s="11">
        <f>(T6*0.4+U6*0.6)/J6</f>
        <v>0</v>
      </c>
      <c r="W6" s="74">
        <v>0</v>
      </c>
      <c r="X6" s="82"/>
      <c r="AZ6" s="4"/>
      <c r="CE6" s="4"/>
      <c r="CI6" s="4"/>
    </row>
    <row r="7" spans="1:87" ht="12.75">
      <c r="A7" s="21">
        <v>3</v>
      </c>
      <c r="B7" s="21" t="s">
        <v>67</v>
      </c>
      <c r="C7" s="68">
        <v>398</v>
      </c>
      <c r="D7" s="80"/>
      <c r="E7" s="80"/>
      <c r="F7" s="81"/>
      <c r="G7" s="11">
        <f>C7*F$5</f>
        <v>398</v>
      </c>
      <c r="H7" s="10">
        <v>0</v>
      </c>
      <c r="I7" s="11">
        <f>G7+H7</f>
        <v>398</v>
      </c>
      <c r="J7" s="11">
        <f>+I7</f>
        <v>398</v>
      </c>
      <c r="K7" s="50">
        <f t="shared" si="0"/>
        <v>3.9251162949372653</v>
      </c>
      <c r="L7" s="50">
        <f t="shared" si="0"/>
        <v>0.08411376165150079</v>
      </c>
      <c r="M7" s="23">
        <v>474</v>
      </c>
      <c r="N7" s="69">
        <v>3530.635</v>
      </c>
      <c r="O7" s="11">
        <f>(M7*0.4+N7*0.6)/J7</f>
        <v>5.798947236180904</v>
      </c>
      <c r="P7" s="69">
        <v>192</v>
      </c>
      <c r="Q7" s="82"/>
      <c r="R7" s="50">
        <f t="shared" si="1"/>
        <v>0</v>
      </c>
      <c r="S7" s="50">
        <f t="shared" si="1"/>
        <v>0</v>
      </c>
      <c r="T7" s="74"/>
      <c r="U7" s="74"/>
      <c r="V7" s="11">
        <f>(T7*0.4+U7*0.6)/J7</f>
        <v>0</v>
      </c>
      <c r="W7" s="74">
        <v>0</v>
      </c>
      <c r="X7" s="82"/>
      <c r="AZ7" s="4"/>
      <c r="CE7" s="4"/>
      <c r="CI7" s="4"/>
    </row>
    <row r="8" spans="1:87" ht="12.75">
      <c r="A8" s="21">
        <v>4</v>
      </c>
      <c r="B8" s="21" t="s">
        <v>68</v>
      </c>
      <c r="C8" s="68">
        <v>459</v>
      </c>
      <c r="D8" s="80"/>
      <c r="E8" s="80"/>
      <c r="F8" s="81"/>
      <c r="G8" s="11">
        <f>C8*F$5</f>
        <v>459</v>
      </c>
      <c r="H8" s="10">
        <v>0</v>
      </c>
      <c r="I8" s="11">
        <f>G8+H8</f>
        <v>459</v>
      </c>
      <c r="J8" s="11">
        <f>+I8</f>
        <v>459</v>
      </c>
      <c r="K8" s="50">
        <f t="shared" si="0"/>
        <v>39.35768056687121</v>
      </c>
      <c r="L8" s="50">
        <f t="shared" si="0"/>
        <v>5.686878854156937</v>
      </c>
      <c r="M8" s="23">
        <v>29513</v>
      </c>
      <c r="N8" s="69">
        <v>24807</v>
      </c>
      <c r="O8" s="11">
        <f>(M8*0.4+N8*0.6)/J8</f>
        <v>58.146840958605665</v>
      </c>
      <c r="P8" s="69">
        <v>12981</v>
      </c>
      <c r="Q8" s="82"/>
      <c r="R8" s="50">
        <f t="shared" si="1"/>
        <v>0</v>
      </c>
      <c r="S8" s="50">
        <f t="shared" si="1"/>
        <v>0</v>
      </c>
      <c r="T8" s="74"/>
      <c r="U8" s="74"/>
      <c r="V8" s="11">
        <f>(T8*0.4+U8*0.6)/J8</f>
        <v>0</v>
      </c>
      <c r="W8" s="74">
        <v>0</v>
      </c>
      <c r="X8" s="82"/>
      <c r="AZ8" s="4"/>
      <c r="CE8" s="4"/>
      <c r="CI8" s="4"/>
    </row>
    <row r="9" spans="1:176" s="15" customFormat="1" ht="12.75">
      <c r="A9" s="51"/>
      <c r="B9" s="51"/>
      <c r="C9" s="51">
        <f>SUM(C5:C8)</f>
        <v>3459</v>
      </c>
      <c r="D9" s="80"/>
      <c r="E9" s="80"/>
      <c r="F9" s="81"/>
      <c r="G9" s="51">
        <f>SUM(G5:G8)</f>
        <v>3459</v>
      </c>
      <c r="H9" s="51">
        <f>SUM(H5:H8)</f>
        <v>0</v>
      </c>
      <c r="I9" s="51">
        <f>SUM(I5:I8)</f>
        <v>3459</v>
      </c>
      <c r="J9" s="51">
        <f>SUM(J5:J8)</f>
        <v>3459</v>
      </c>
      <c r="K9" s="50">
        <f>IF(O$9&lt;0,(-O9/O$9)*($Q$5/$J$9),((O9/O$9)*($Q$5/$J$9)))</f>
        <v>10.722752240531946</v>
      </c>
      <c r="L9" s="50">
        <f t="shared" si="0"/>
        <v>10.722752240531946</v>
      </c>
      <c r="M9" s="51">
        <f>SUM(M5:M8)</f>
        <v>55749</v>
      </c>
      <c r="N9" s="51">
        <f>SUM(N5:N8)</f>
        <v>54161.635</v>
      </c>
      <c r="O9" s="11">
        <f>(M9*0.4+N9*0.6)/J9</f>
        <v>15.841740676496098</v>
      </c>
      <c r="P9" s="51">
        <f>SUM(P5:P8)</f>
        <v>24476</v>
      </c>
      <c r="Q9" s="82"/>
      <c r="R9" s="50">
        <f t="shared" si="1"/>
        <v>0.0008673026886383347</v>
      </c>
      <c r="S9" s="50">
        <f t="shared" si="1"/>
        <v>0.0008673026886383347</v>
      </c>
      <c r="T9" s="51">
        <f>SUM(T5:T8)</f>
        <v>4</v>
      </c>
      <c r="U9" s="51">
        <f>SUM(U5:U8)</f>
        <v>5</v>
      </c>
      <c r="V9" s="51">
        <f>(T9*0.4+U9*0.6)/J9</f>
        <v>0.0013298641225787799</v>
      </c>
      <c r="W9" s="51">
        <f>SUM(W5:W8)</f>
        <v>1</v>
      </c>
      <c r="X9" s="82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87" s="14" customFormat="1" ht="12.75">
      <c r="A10" s="18"/>
      <c r="B10" s="18"/>
      <c r="C10" s="18"/>
      <c r="D10" s="17"/>
      <c r="E10" s="17"/>
      <c r="F10" s="17"/>
      <c r="G10" s="18"/>
      <c r="H10" s="18"/>
      <c r="I10" s="18"/>
      <c r="J10" s="18"/>
      <c r="K10" s="34"/>
      <c r="L10" s="34"/>
      <c r="M10" s="18"/>
      <c r="N10" s="18"/>
      <c r="O10" s="17"/>
      <c r="P10" s="18"/>
      <c r="Q10" s="17"/>
      <c r="R10" s="34"/>
      <c r="S10" s="34"/>
      <c r="T10" s="18"/>
      <c r="U10" s="18"/>
      <c r="V10" s="18"/>
      <c r="W10" s="18"/>
      <c r="X10" s="17"/>
      <c r="Y10" s="34"/>
      <c r="Z10" s="34"/>
      <c r="AA10" s="18"/>
      <c r="AB10" s="18"/>
      <c r="AC10" s="18"/>
      <c r="AD10" s="18"/>
      <c r="AE10" s="34"/>
      <c r="AF10" s="34"/>
      <c r="AG10" s="34"/>
      <c r="AH10" s="18"/>
      <c r="AI10" s="18"/>
      <c r="AJ10" s="18"/>
      <c r="AK10" s="18"/>
      <c r="AL10" s="17"/>
      <c r="AM10" s="34"/>
      <c r="AN10" s="34"/>
      <c r="AO10" s="18"/>
      <c r="AP10" s="18"/>
      <c r="AQ10" s="18"/>
      <c r="AR10" s="18"/>
      <c r="AS10" s="17"/>
      <c r="AT10" s="18"/>
      <c r="AU10" s="35"/>
      <c r="AV10" s="17"/>
      <c r="AW10" s="18"/>
      <c r="AX10" s="18"/>
      <c r="AZ10" s="36"/>
      <c r="BA10" s="37"/>
      <c r="BB10" s="38"/>
      <c r="BC10" s="38"/>
      <c r="BD10" s="38"/>
      <c r="BE10" s="34"/>
      <c r="BF10" s="38"/>
      <c r="BG10" s="39"/>
      <c r="BH10" s="18"/>
      <c r="BI10" s="35"/>
      <c r="BJ10" s="34"/>
      <c r="BK10" s="18"/>
      <c r="BL10" s="18"/>
      <c r="BM10" s="18"/>
      <c r="BN10" s="18"/>
      <c r="BO10" s="17"/>
      <c r="BP10" s="17"/>
      <c r="BQ10" s="17"/>
      <c r="BR10" s="17"/>
      <c r="BS10" s="17"/>
      <c r="BT10" s="16"/>
      <c r="BU10" s="16"/>
      <c r="BV10" s="16"/>
      <c r="BW10" s="16"/>
      <c r="BX10" s="34"/>
      <c r="BY10" s="16"/>
      <c r="BZ10" s="16"/>
      <c r="CA10" s="16"/>
      <c r="CB10" s="16"/>
      <c r="CC10" s="17"/>
      <c r="CD10" s="17"/>
      <c r="CE10" s="36"/>
      <c r="CF10" s="35"/>
      <c r="CG10" s="32"/>
      <c r="CH10" s="33"/>
      <c r="CI10" s="18"/>
    </row>
    <row r="11" spans="1:87" s="14" customFormat="1" ht="12.75">
      <c r="A11" s="77" t="s">
        <v>1</v>
      </c>
      <c r="B11" s="77" t="s">
        <v>2</v>
      </c>
      <c r="C11" s="77" t="s">
        <v>71</v>
      </c>
      <c r="D11" s="77"/>
      <c r="E11" s="77"/>
      <c r="F11" s="77"/>
      <c r="G11" s="77"/>
      <c r="H11" s="77"/>
      <c r="I11" s="77"/>
      <c r="J11" s="77" t="s">
        <v>72</v>
      </c>
      <c r="K11" s="77"/>
      <c r="L11" s="77"/>
      <c r="M11" s="77"/>
      <c r="N11" s="77"/>
      <c r="O11" s="77"/>
      <c r="P11" s="77"/>
      <c r="Q11" s="77" t="s">
        <v>73</v>
      </c>
      <c r="R11" s="77"/>
      <c r="S11" s="77"/>
      <c r="T11" s="77"/>
      <c r="U11" s="77"/>
      <c r="V11" s="77"/>
      <c r="W11" s="77"/>
      <c r="X11" s="78" t="s">
        <v>4</v>
      </c>
      <c r="Y11" s="78" t="s">
        <v>5</v>
      </c>
      <c r="Z11" s="78" t="s">
        <v>6</v>
      </c>
      <c r="AA11" s="78" t="s">
        <v>7</v>
      </c>
      <c r="BO11" s="17"/>
      <c r="BP11" s="17"/>
      <c r="BQ11" s="17"/>
      <c r="BR11" s="17"/>
      <c r="BS11" s="17"/>
      <c r="BT11" s="16"/>
      <c r="BU11" s="16"/>
      <c r="BV11" s="16"/>
      <c r="BW11" s="16"/>
      <c r="BX11" s="34"/>
      <c r="BY11" s="16"/>
      <c r="BZ11" s="16"/>
      <c r="CA11" s="16"/>
      <c r="CB11" s="16"/>
      <c r="CC11" s="17"/>
      <c r="CD11" s="17"/>
      <c r="CE11" s="36"/>
      <c r="CF11" s="35"/>
      <c r="CG11" s="32"/>
      <c r="CH11" s="33"/>
      <c r="CI11" s="18"/>
    </row>
    <row r="12" spans="1:87" s="14" customFormat="1" ht="114">
      <c r="A12" s="77"/>
      <c r="B12" s="77"/>
      <c r="C12" s="48" t="s">
        <v>51</v>
      </c>
      <c r="D12" s="48" t="s">
        <v>75</v>
      </c>
      <c r="E12" s="47" t="s">
        <v>56</v>
      </c>
      <c r="F12" s="47" t="s">
        <v>57</v>
      </c>
      <c r="G12" s="48" t="s">
        <v>59</v>
      </c>
      <c r="H12" s="48" t="s">
        <v>84</v>
      </c>
      <c r="I12" s="48" t="s">
        <v>76</v>
      </c>
      <c r="J12" s="48" t="s">
        <v>51</v>
      </c>
      <c r="K12" s="48" t="s">
        <v>75</v>
      </c>
      <c r="L12" s="47" t="s">
        <v>56</v>
      </c>
      <c r="M12" s="47" t="s">
        <v>57</v>
      </c>
      <c r="N12" s="48" t="s">
        <v>60</v>
      </c>
      <c r="O12" s="48" t="s">
        <v>85</v>
      </c>
      <c r="P12" s="48" t="s">
        <v>55</v>
      </c>
      <c r="Q12" s="48" t="s">
        <v>51</v>
      </c>
      <c r="R12" s="48" t="s">
        <v>75</v>
      </c>
      <c r="S12" s="71" t="s">
        <v>52</v>
      </c>
      <c r="T12" s="71" t="s">
        <v>53</v>
      </c>
      <c r="U12" s="48" t="s">
        <v>61</v>
      </c>
      <c r="V12" s="48" t="s">
        <v>83</v>
      </c>
      <c r="W12" s="48" t="s">
        <v>80</v>
      </c>
      <c r="X12" s="78"/>
      <c r="Y12" s="78"/>
      <c r="Z12" s="78"/>
      <c r="AA12" s="78"/>
      <c r="BO12" s="17"/>
      <c r="BP12" s="17"/>
      <c r="BQ12" s="17"/>
      <c r="BR12" s="17"/>
      <c r="BS12" s="17"/>
      <c r="BT12" s="16"/>
      <c r="BU12" s="16"/>
      <c r="BV12" s="16"/>
      <c r="BW12" s="16"/>
      <c r="BX12" s="34"/>
      <c r="BY12" s="16"/>
      <c r="BZ12" s="16"/>
      <c r="CA12" s="16"/>
      <c r="CB12" s="16"/>
      <c r="CC12" s="17"/>
      <c r="CD12" s="17"/>
      <c r="CE12" s="36"/>
      <c r="CF12" s="35"/>
      <c r="CG12" s="32"/>
      <c r="CH12" s="33"/>
      <c r="CI12" s="18"/>
    </row>
    <row r="13" spans="1:87" s="14" customFormat="1" ht="12.75">
      <c r="A13" s="21">
        <v>1</v>
      </c>
      <c r="B13" s="21" t="s">
        <v>65</v>
      </c>
      <c r="C13" s="50">
        <f aca="true" t="shared" si="2" ref="C13:D17">IF(G$17&lt;0,(-G13/G$17)*($I$13/$J$9),((G13/G$17)*($I$13/$J$9)))</f>
        <v>0.28272317117535234</v>
      </c>
      <c r="D13" s="50">
        <f t="shared" si="2"/>
        <v>-0.18820468343451865</v>
      </c>
      <c r="E13" s="23">
        <v>209</v>
      </c>
      <c r="F13" s="23">
        <v>220</v>
      </c>
      <c r="G13" s="11">
        <f>(E13*0.4+F13*0.6)/J5</f>
        <v>0.10136342266102492</v>
      </c>
      <c r="H13" s="24">
        <v>-26</v>
      </c>
      <c r="I13" s="83">
        <v>651</v>
      </c>
      <c r="J13" s="50">
        <f aca="true" t="shared" si="3" ref="J13:K17">IF(N$17&lt;0,(-N13/N$17)*($P$13/$J$9),((N13/N$17)*($P$13/$J$9)))</f>
        <v>0.05347891860082068</v>
      </c>
      <c r="K13" s="64">
        <f>IF(O$17&lt;0,(-O13/O$17)*($P$13/$J$9),((O13/O$17)*($P$13/$J$9)))</f>
        <v>0.03459587098197677</v>
      </c>
      <c r="L13" s="23">
        <v>1034</v>
      </c>
      <c r="M13" s="23">
        <v>950</v>
      </c>
      <c r="N13" s="11">
        <f>(L13*0.4+M13*0.6)/J5</f>
        <v>0.4624353549600376</v>
      </c>
      <c r="O13" s="24">
        <v>578</v>
      </c>
      <c r="P13" s="82">
        <v>153</v>
      </c>
      <c r="Q13" s="50">
        <f aca="true" t="shared" si="4" ref="Q13:R17">IF(U$17&lt;0,(-U13/U$17)*($W$13/$J$9),((U13/U$17)*($W$13/$J$9)))</f>
        <v>0.2571697226140104</v>
      </c>
      <c r="R13" s="50">
        <f t="shared" si="4"/>
        <v>0.1581381902283897</v>
      </c>
      <c r="S13" s="74">
        <v>131</v>
      </c>
      <c r="T13" s="74">
        <v>113</v>
      </c>
      <c r="U13" s="64">
        <f>(S13*0.4+T13*0.6)/J5</f>
        <v>0.05651151857075694</v>
      </c>
      <c r="V13" s="74">
        <v>40</v>
      </c>
      <c r="W13" s="82">
        <v>547</v>
      </c>
      <c r="X13" s="11">
        <f>K5+C13+J13</f>
        <v>5.488920112684552</v>
      </c>
      <c r="Y13" s="84">
        <f>L$29/SUM(J5:J8)</f>
        <v>11.114194854004047</v>
      </c>
      <c r="Z13" s="11">
        <f>L5+D13+K13</f>
        <v>2.46706057400203</v>
      </c>
      <c r="AA13" s="12">
        <v>0.8</v>
      </c>
      <c r="BO13" s="17"/>
      <c r="BP13" s="17"/>
      <c r="BQ13" s="17"/>
      <c r="BR13" s="17"/>
      <c r="BS13" s="17"/>
      <c r="BT13" s="16"/>
      <c r="BU13" s="16"/>
      <c r="BV13" s="16"/>
      <c r="BW13" s="16"/>
      <c r="BX13" s="34"/>
      <c r="BY13" s="16"/>
      <c r="BZ13" s="16"/>
      <c r="CA13" s="16"/>
      <c r="CB13" s="16"/>
      <c r="CC13" s="17"/>
      <c r="CD13" s="17"/>
      <c r="CE13" s="36"/>
      <c r="CF13" s="35"/>
      <c r="CG13" s="32"/>
      <c r="CH13" s="33"/>
      <c r="CI13" s="18"/>
    </row>
    <row r="14" spans="1:87" s="14" customFormat="1" ht="12.75">
      <c r="A14" s="21">
        <v>2</v>
      </c>
      <c r="B14" s="21" t="s">
        <v>66</v>
      </c>
      <c r="C14" s="50">
        <f t="shared" si="2"/>
        <v>0.03170883506967935</v>
      </c>
      <c r="D14" s="50">
        <f t="shared" si="2"/>
        <v>0</v>
      </c>
      <c r="E14" s="23">
        <v>6</v>
      </c>
      <c r="F14" s="23">
        <v>5</v>
      </c>
      <c r="G14" s="11">
        <f>(E14*0.4+F14*0.6)/J6</f>
        <v>0.01136842105263158</v>
      </c>
      <c r="H14" s="24"/>
      <c r="I14" s="83"/>
      <c r="J14" s="50">
        <f t="shared" si="3"/>
        <v>0.04460293591120658</v>
      </c>
      <c r="K14" s="64">
        <f>IF(O$17&lt;0,(-O14/O$17)*($P$13/$J$9),((O14/O$17)*($P$13/$J$9)))</f>
        <v>0.004070102468467855</v>
      </c>
      <c r="L14" s="23">
        <v>143</v>
      </c>
      <c r="M14" s="23">
        <v>210</v>
      </c>
      <c r="N14" s="11">
        <f>(L14*0.4+M14*0.6)/J6</f>
        <v>0.38568421052631574</v>
      </c>
      <c r="O14" s="24">
        <v>68</v>
      </c>
      <c r="P14" s="82"/>
      <c r="Q14" s="50">
        <f t="shared" si="4"/>
        <v>0</v>
      </c>
      <c r="R14" s="50">
        <f t="shared" si="4"/>
        <v>0</v>
      </c>
      <c r="S14" s="74"/>
      <c r="T14" s="74"/>
      <c r="U14" s="11">
        <f>(S14*0.4+T14*0.6)/J6</f>
        <v>0</v>
      </c>
      <c r="V14" s="74"/>
      <c r="W14" s="82"/>
      <c r="X14" s="11">
        <f>K6+C14+J14</f>
        <v>13.766410928233435</v>
      </c>
      <c r="Y14" s="84"/>
      <c r="Z14" s="11">
        <f>L6+D14+K14</f>
        <v>2.335160340737404</v>
      </c>
      <c r="AA14" s="12">
        <v>0.8</v>
      </c>
      <c r="BO14" s="17"/>
      <c r="BP14" s="17"/>
      <c r="BQ14" s="17"/>
      <c r="BR14" s="17"/>
      <c r="BS14" s="17"/>
      <c r="BT14" s="16"/>
      <c r="BU14" s="16"/>
      <c r="BV14" s="16"/>
      <c r="BW14" s="16"/>
      <c r="BX14" s="34"/>
      <c r="BY14" s="16"/>
      <c r="BZ14" s="16"/>
      <c r="CA14" s="16"/>
      <c r="CB14" s="16"/>
      <c r="CC14" s="17"/>
      <c r="CD14" s="17"/>
      <c r="CE14" s="36"/>
      <c r="CF14" s="35"/>
      <c r="CG14" s="32"/>
      <c r="CH14" s="33"/>
      <c r="CI14" s="18"/>
    </row>
    <row r="15" spans="1:87" s="14" customFormat="1" ht="12.75">
      <c r="A15" s="21">
        <v>3</v>
      </c>
      <c r="B15" s="21" t="s">
        <v>67</v>
      </c>
      <c r="C15" s="50">
        <f t="shared" si="2"/>
        <v>0.04204828771104882</v>
      </c>
      <c r="D15" s="50">
        <f t="shared" si="2"/>
        <v>0</v>
      </c>
      <c r="E15" s="24">
        <v>6</v>
      </c>
      <c r="F15" s="24">
        <v>6</v>
      </c>
      <c r="G15" s="11">
        <f>(E15*0.4+F15*0.6)/J7</f>
        <v>0.01507537688442211</v>
      </c>
      <c r="H15" s="24"/>
      <c r="I15" s="83"/>
      <c r="J15" s="50">
        <f t="shared" si="3"/>
        <v>0.013656718968994631</v>
      </c>
      <c r="K15" s="64">
        <f t="shared" si="3"/>
        <v>0.0024540323706938537</v>
      </c>
      <c r="L15" s="23">
        <v>11</v>
      </c>
      <c r="M15" s="23">
        <v>71</v>
      </c>
      <c r="N15" s="11">
        <f>(L15*0.4+M15*0.6)/J7</f>
        <v>0.11809045226130653</v>
      </c>
      <c r="O15" s="24">
        <v>41</v>
      </c>
      <c r="P15" s="82"/>
      <c r="Q15" s="50">
        <f t="shared" si="4"/>
        <v>0</v>
      </c>
      <c r="R15" s="50">
        <f t="shared" si="4"/>
        <v>0</v>
      </c>
      <c r="S15" s="74"/>
      <c r="T15" s="74"/>
      <c r="U15" s="11">
        <f>(S15*0.4+T15*0.6)/J7</f>
        <v>0</v>
      </c>
      <c r="V15" s="74"/>
      <c r="W15" s="82"/>
      <c r="X15" s="11">
        <f>K7+C15+J15</f>
        <v>3.9808213016173086</v>
      </c>
      <c r="Y15" s="84"/>
      <c r="Z15" s="11">
        <f>L7+D15+K15</f>
        <v>0.08656779402219465</v>
      </c>
      <c r="AA15" s="12">
        <v>0.8</v>
      </c>
      <c r="BO15" s="17"/>
      <c r="BP15" s="17"/>
      <c r="BQ15" s="17"/>
      <c r="BR15" s="17"/>
      <c r="BS15" s="17"/>
      <c r="BT15" s="16"/>
      <c r="BU15" s="16"/>
      <c r="BV15" s="16"/>
      <c r="BW15" s="16"/>
      <c r="BX15" s="34"/>
      <c r="BY15" s="16"/>
      <c r="BZ15" s="16"/>
      <c r="CA15" s="16"/>
      <c r="CB15" s="16"/>
      <c r="CC15" s="17"/>
      <c r="CD15" s="17"/>
      <c r="CE15" s="36"/>
      <c r="CF15" s="35"/>
      <c r="CG15" s="32"/>
      <c r="CH15" s="33"/>
      <c r="CI15" s="18"/>
    </row>
    <row r="16" spans="1:87" s="14" customFormat="1" ht="12.75">
      <c r="A16" s="21">
        <v>4</v>
      </c>
      <c r="B16" s="21" t="s">
        <v>68</v>
      </c>
      <c r="C16" s="50">
        <f t="shared" si="2"/>
        <v>0.03889084911313855</v>
      </c>
      <c r="D16" s="50">
        <f t="shared" si="2"/>
        <v>0</v>
      </c>
      <c r="E16" s="24">
        <v>4</v>
      </c>
      <c r="F16" s="24">
        <v>8</v>
      </c>
      <c r="G16" s="11">
        <f>(E16*0.4+F16*0.6)/J8</f>
        <v>0.01394335511982571</v>
      </c>
      <c r="H16" s="24"/>
      <c r="I16" s="83"/>
      <c r="J16" s="50">
        <f t="shared" si="3"/>
        <v>0.027513227513227514</v>
      </c>
      <c r="K16" s="64">
        <f t="shared" si="3"/>
        <v>0.003112431299416595</v>
      </c>
      <c r="L16" s="23">
        <v>75</v>
      </c>
      <c r="M16" s="23">
        <v>132</v>
      </c>
      <c r="N16" s="11">
        <f>(L16*0.4+M16*0.6)/J8</f>
        <v>0.23790849673202616</v>
      </c>
      <c r="O16" s="24">
        <v>52</v>
      </c>
      <c r="P16" s="82"/>
      <c r="Q16" s="50">
        <f t="shared" si="4"/>
        <v>0</v>
      </c>
      <c r="R16" s="50">
        <f t="shared" si="4"/>
        <v>0</v>
      </c>
      <c r="S16" s="74"/>
      <c r="T16" s="74"/>
      <c r="U16" s="11">
        <f>(S16*0.4+T16*0.6)/J8</f>
        <v>0</v>
      </c>
      <c r="V16" s="74"/>
      <c r="W16" s="82"/>
      <c r="X16" s="11">
        <f>K8+C16+J16</f>
        <v>39.42408464349757</v>
      </c>
      <c r="Y16" s="84"/>
      <c r="Z16" s="11">
        <f>L8+D16+K16</f>
        <v>5.689991285456354</v>
      </c>
      <c r="AA16" s="12">
        <v>0.8</v>
      </c>
      <c r="BO16" s="17"/>
      <c r="BP16" s="17"/>
      <c r="BQ16" s="17"/>
      <c r="BR16" s="17"/>
      <c r="BS16" s="17"/>
      <c r="BT16" s="16"/>
      <c r="BU16" s="16"/>
      <c r="BV16" s="16"/>
      <c r="BW16" s="16"/>
      <c r="BX16" s="34"/>
      <c r="BY16" s="16"/>
      <c r="BZ16" s="16"/>
      <c r="CA16" s="16"/>
      <c r="CB16" s="16"/>
      <c r="CC16" s="17"/>
      <c r="CD16" s="17"/>
      <c r="CE16" s="36"/>
      <c r="CF16" s="35"/>
      <c r="CG16" s="32"/>
      <c r="CH16" s="33"/>
      <c r="CI16" s="18"/>
    </row>
    <row r="17" spans="1:114" s="15" customFormat="1" ht="12.75">
      <c r="A17" s="51"/>
      <c r="B17" s="51"/>
      <c r="C17" s="52">
        <f t="shared" si="2"/>
        <v>0.18820468343451865</v>
      </c>
      <c r="D17" s="52">
        <f t="shared" si="2"/>
        <v>-0.18820468343451865</v>
      </c>
      <c r="E17" s="51">
        <f>SUM(E13:E16)</f>
        <v>225</v>
      </c>
      <c r="F17" s="51">
        <f>SUM(F13:F16)</f>
        <v>239</v>
      </c>
      <c r="G17" s="51">
        <f>(E17*0.4+F17*0.6)/J9</f>
        <v>0.06747614917606244</v>
      </c>
      <c r="H17" s="51">
        <f>SUM(H13:H16)</f>
        <v>-26</v>
      </c>
      <c r="I17" s="83"/>
      <c r="J17" s="52">
        <f t="shared" si="3"/>
        <v>0.04423243712055507</v>
      </c>
      <c r="K17" s="65">
        <f t="shared" si="3"/>
        <v>0.04423243712055507</v>
      </c>
      <c r="L17" s="51">
        <f>SUM(L13:L16)</f>
        <v>1263</v>
      </c>
      <c r="M17" s="51">
        <f>SUM(M13:M16)</f>
        <v>1363</v>
      </c>
      <c r="N17" s="51">
        <f>(L17*0.4+M17*0.6)/J9</f>
        <v>0.38248048568950566</v>
      </c>
      <c r="O17" s="51">
        <f>SUM(O13:O16)</f>
        <v>739</v>
      </c>
      <c r="P17" s="82"/>
      <c r="Q17" s="52">
        <f t="shared" si="4"/>
        <v>0.1581381902283897</v>
      </c>
      <c r="R17" s="52">
        <f t="shared" si="4"/>
        <v>0.1581381902283897</v>
      </c>
      <c r="S17" s="51">
        <f>SUM(S13:S16)</f>
        <v>131</v>
      </c>
      <c r="T17" s="51">
        <f>SUM(T13:T16)</f>
        <v>113</v>
      </c>
      <c r="U17" s="51">
        <f>(S17*0.4+T17*0.6)/J9</f>
        <v>0.03474992772477595</v>
      </c>
      <c r="V17" s="51">
        <f>SUM(V13:V16)</f>
        <v>40</v>
      </c>
      <c r="W17" s="82"/>
      <c r="X17" s="51">
        <f>K9+R9+C17+J17</f>
        <v>10.956056663775659</v>
      </c>
      <c r="Y17" s="84"/>
      <c r="Z17" s="53">
        <f>L9+S9+D17+K17+R17</f>
        <v>10.737785487135012</v>
      </c>
      <c r="AA17" s="51">
        <v>1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7"/>
      <c r="BP17" s="17"/>
      <c r="BQ17" s="17"/>
      <c r="BR17" s="17"/>
      <c r="BS17" s="17"/>
      <c r="BT17" s="16"/>
      <c r="BU17" s="16"/>
      <c r="BV17" s="16"/>
      <c r="BW17" s="16"/>
      <c r="BX17" s="34"/>
      <c r="BY17" s="16"/>
      <c r="BZ17" s="16"/>
      <c r="CA17" s="16"/>
      <c r="CB17" s="16"/>
      <c r="CC17" s="17"/>
      <c r="CD17" s="17"/>
      <c r="CE17" s="36"/>
      <c r="CF17" s="35"/>
      <c r="CG17" s="32"/>
      <c r="CH17" s="33"/>
      <c r="CI17" s="18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87" s="14" customFormat="1" ht="12.75">
      <c r="A18" s="18"/>
      <c r="B18" s="18"/>
      <c r="C18" s="18"/>
      <c r="D18" s="17"/>
      <c r="E18" s="17"/>
      <c r="F18" s="17"/>
      <c r="G18" s="18"/>
      <c r="H18" s="18"/>
      <c r="I18" s="18"/>
      <c r="J18" s="18"/>
      <c r="K18" s="34"/>
      <c r="L18" s="34"/>
      <c r="M18" s="18"/>
      <c r="N18" s="18"/>
      <c r="O18" s="17"/>
      <c r="P18" s="18"/>
      <c r="Q18" s="17"/>
      <c r="R18" s="34"/>
      <c r="S18" s="34"/>
      <c r="T18" s="18"/>
      <c r="U18" s="18"/>
      <c r="V18" s="18"/>
      <c r="W18" s="18"/>
      <c r="X18" s="17"/>
      <c r="Y18" s="34"/>
      <c r="Z18" s="34"/>
      <c r="AA18" s="18"/>
      <c r="AB18" s="18"/>
      <c r="AC18" s="18"/>
      <c r="AD18" s="18"/>
      <c r="AE18" s="34"/>
      <c r="AF18" s="34"/>
      <c r="AG18" s="34"/>
      <c r="AH18" s="18"/>
      <c r="AI18" s="18"/>
      <c r="AJ18" s="18"/>
      <c r="AK18" s="18"/>
      <c r="AL18" s="17"/>
      <c r="AM18" s="34"/>
      <c r="AN18" s="34"/>
      <c r="AO18" s="18"/>
      <c r="AP18" s="18"/>
      <c r="AQ18" s="18"/>
      <c r="AR18" s="18"/>
      <c r="AS18" s="17"/>
      <c r="AT18" s="18"/>
      <c r="AU18" s="35"/>
      <c r="AV18" s="17"/>
      <c r="AW18" s="18"/>
      <c r="AX18" s="18"/>
      <c r="AZ18" s="36"/>
      <c r="BA18" s="37"/>
      <c r="BB18" s="38"/>
      <c r="BC18" s="38"/>
      <c r="BD18" s="38"/>
      <c r="BE18" s="34"/>
      <c r="BF18" s="38"/>
      <c r="BG18" s="39"/>
      <c r="BH18" s="18"/>
      <c r="BI18" s="35"/>
      <c r="BJ18" s="34"/>
      <c r="BK18" s="18"/>
      <c r="BL18" s="18"/>
      <c r="BM18" s="18"/>
      <c r="BN18" s="18"/>
      <c r="BO18" s="17"/>
      <c r="BP18" s="17"/>
      <c r="BQ18" s="17"/>
      <c r="BR18" s="17"/>
      <c r="BS18" s="17"/>
      <c r="BT18" s="16"/>
      <c r="BU18" s="16"/>
      <c r="BV18" s="16"/>
      <c r="BW18" s="16"/>
      <c r="BX18" s="34"/>
      <c r="BY18" s="16"/>
      <c r="BZ18" s="16"/>
      <c r="CA18" s="16"/>
      <c r="CB18" s="16"/>
      <c r="CC18" s="17"/>
      <c r="CD18" s="17"/>
      <c r="CE18" s="36"/>
      <c r="CF18" s="35"/>
      <c r="CG18" s="32"/>
      <c r="CH18" s="33"/>
      <c r="CI18" s="18"/>
    </row>
    <row r="19" spans="1:88" s="14" customFormat="1" ht="12.75">
      <c r="A19" s="77" t="s">
        <v>1</v>
      </c>
      <c r="B19" s="77" t="s">
        <v>2</v>
      </c>
      <c r="C19" s="78" t="s">
        <v>86</v>
      </c>
      <c r="D19" s="78" t="s">
        <v>8</v>
      </c>
      <c r="E19" s="85" t="s">
        <v>9</v>
      </c>
      <c r="F19" s="78" t="s">
        <v>10</v>
      </c>
      <c r="G19" s="86" t="s">
        <v>11</v>
      </c>
      <c r="H19" s="86" t="s">
        <v>12</v>
      </c>
      <c r="I19" s="86" t="s">
        <v>13</v>
      </c>
      <c r="J19" s="78" t="s">
        <v>14</v>
      </c>
      <c r="K19" s="77" t="s">
        <v>15</v>
      </c>
      <c r="L19" s="78" t="s">
        <v>16</v>
      </c>
      <c r="M19" s="77" t="s">
        <v>17</v>
      </c>
      <c r="N19" s="78" t="s">
        <v>18</v>
      </c>
      <c r="O19" s="78" t="s">
        <v>19</v>
      </c>
      <c r="P19" s="77" t="s">
        <v>20</v>
      </c>
      <c r="Q19" s="77" t="s">
        <v>21</v>
      </c>
      <c r="R19" s="77" t="s">
        <v>22</v>
      </c>
      <c r="S19" s="77" t="s">
        <v>23</v>
      </c>
      <c r="T19" s="78" t="s">
        <v>24</v>
      </c>
      <c r="U19" s="78" t="s">
        <v>78</v>
      </c>
      <c r="V19" s="90" t="s">
        <v>79</v>
      </c>
      <c r="W19" s="77" t="s">
        <v>25</v>
      </c>
      <c r="X19" s="78" t="s">
        <v>26</v>
      </c>
      <c r="Y19" s="78" t="s">
        <v>27</v>
      </c>
      <c r="Z19" s="78" t="s">
        <v>28</v>
      </c>
      <c r="AA19" s="87" t="s">
        <v>29</v>
      </c>
      <c r="AB19" s="87" t="s">
        <v>30</v>
      </c>
      <c r="AQ19" s="18"/>
      <c r="AR19" s="18"/>
      <c r="AS19" s="18"/>
      <c r="AT19" s="17"/>
      <c r="AU19" s="18"/>
      <c r="AV19" s="35"/>
      <c r="AW19" s="17"/>
      <c r="AX19" s="18"/>
      <c r="AY19" s="18"/>
      <c r="BA19" s="36"/>
      <c r="BB19" s="37"/>
      <c r="BC19" s="38"/>
      <c r="BD19" s="38"/>
      <c r="BE19" s="38"/>
      <c r="BF19" s="34"/>
      <c r="BG19" s="38"/>
      <c r="BH19" s="39"/>
      <c r="BI19" s="18"/>
      <c r="BJ19" s="35"/>
      <c r="BK19" s="34"/>
      <c r="BL19" s="18"/>
      <c r="BM19" s="18"/>
      <c r="BN19" s="18"/>
      <c r="BO19" s="18"/>
      <c r="BP19" s="17"/>
      <c r="BQ19" s="17"/>
      <c r="BR19" s="17"/>
      <c r="BS19" s="17"/>
      <c r="BT19" s="17"/>
      <c r="BU19" s="16"/>
      <c r="BV19" s="16"/>
      <c r="BW19" s="16"/>
      <c r="BX19" s="16"/>
      <c r="BY19" s="34"/>
      <c r="BZ19" s="16"/>
      <c r="CA19" s="16"/>
      <c r="CB19" s="16"/>
      <c r="CC19" s="16"/>
      <c r="CD19" s="17"/>
      <c r="CE19" s="17"/>
      <c r="CF19" s="36"/>
      <c r="CG19" s="35"/>
      <c r="CH19" s="32"/>
      <c r="CI19" s="33"/>
      <c r="CJ19" s="18"/>
    </row>
    <row r="20" spans="1:88" s="14" customFormat="1" ht="24" customHeight="1">
      <c r="A20" s="77"/>
      <c r="B20" s="77"/>
      <c r="C20" s="78"/>
      <c r="D20" s="78"/>
      <c r="E20" s="85"/>
      <c r="F20" s="78"/>
      <c r="G20" s="86"/>
      <c r="H20" s="86"/>
      <c r="I20" s="86"/>
      <c r="J20" s="78"/>
      <c r="K20" s="77"/>
      <c r="L20" s="78"/>
      <c r="M20" s="77"/>
      <c r="N20" s="78"/>
      <c r="O20" s="78"/>
      <c r="P20" s="77"/>
      <c r="Q20" s="77"/>
      <c r="R20" s="77"/>
      <c r="S20" s="77"/>
      <c r="T20" s="78"/>
      <c r="U20" s="78"/>
      <c r="V20" s="90"/>
      <c r="W20" s="77"/>
      <c r="X20" s="78"/>
      <c r="Y20" s="78"/>
      <c r="Z20" s="78"/>
      <c r="AA20" s="87"/>
      <c r="AB20" s="87"/>
      <c r="AQ20" s="18"/>
      <c r="AR20" s="18"/>
      <c r="AS20" s="18"/>
      <c r="AT20" s="17"/>
      <c r="AU20" s="18"/>
      <c r="AV20" s="35"/>
      <c r="AW20" s="17"/>
      <c r="AX20" s="18"/>
      <c r="AY20" s="18"/>
      <c r="BA20" s="36"/>
      <c r="BB20" s="37"/>
      <c r="BC20" s="38"/>
      <c r="BD20" s="38"/>
      <c r="BE20" s="38"/>
      <c r="BF20" s="34"/>
      <c r="BG20" s="38"/>
      <c r="BH20" s="39"/>
      <c r="BI20" s="18"/>
      <c r="BJ20" s="35"/>
      <c r="BK20" s="34"/>
      <c r="BL20" s="18"/>
      <c r="BM20" s="18"/>
      <c r="BN20" s="18"/>
      <c r="BO20" s="18"/>
      <c r="BP20" s="17"/>
      <c r="BQ20" s="17"/>
      <c r="BR20" s="17"/>
      <c r="BS20" s="17"/>
      <c r="BT20" s="17"/>
      <c r="BU20" s="16"/>
      <c r="BV20" s="16"/>
      <c r="BW20" s="16"/>
      <c r="BX20" s="16"/>
      <c r="BY20" s="34"/>
      <c r="BZ20" s="16"/>
      <c r="CA20" s="16"/>
      <c r="CB20" s="16"/>
      <c r="CC20" s="16"/>
      <c r="CD20" s="17"/>
      <c r="CE20" s="17"/>
      <c r="CF20" s="36"/>
      <c r="CG20" s="35"/>
      <c r="CH20" s="32"/>
      <c r="CI20" s="33"/>
      <c r="CJ20" s="18"/>
    </row>
    <row r="21" spans="1:88" s="14" customFormat="1" ht="12.75">
      <c r="A21" s="21">
        <v>1</v>
      </c>
      <c r="B21" s="21" t="s">
        <v>65</v>
      </c>
      <c r="C21" s="72">
        <v>0.35</v>
      </c>
      <c r="D21" s="12">
        <f>IF(C21=0,AA13,AA13*C21)</f>
        <v>0.27999999999999997</v>
      </c>
      <c r="E21" s="54">
        <f>+(X13/$Y$13)+((Z13-X13)/$Y$13)*0.25*D21</f>
        <v>0.4748333113014948</v>
      </c>
      <c r="F21" s="55">
        <f>E21/K29</f>
        <v>0.8743391029912498</v>
      </c>
      <c r="G21" s="26">
        <v>0.5</v>
      </c>
      <c r="H21" s="26">
        <v>0.25</v>
      </c>
      <c r="I21" s="26">
        <v>0.25</v>
      </c>
      <c r="J21" s="50">
        <f>+IF(AND(G21&gt;0,H21&gt;0,I21&gt;0,G21+H21+I21=1),1,НЕВЕРНО)</f>
        <v>1</v>
      </c>
      <c r="K21" s="56">
        <v>2.5</v>
      </c>
      <c r="L21" s="88">
        <v>2.5</v>
      </c>
      <c r="M21" s="13">
        <v>1.6</v>
      </c>
      <c r="N21" s="89">
        <v>1.6</v>
      </c>
      <c r="O21" s="50">
        <f>+(K21+0.25*G5/I5)/($L$21+0.25*SUM($G$5:$G$8)/SUM($I$5:$I$8)*(M21/$N$21))</f>
        <v>1</v>
      </c>
      <c r="P21" s="25">
        <v>39.91</v>
      </c>
      <c r="Q21" s="13">
        <v>91.8</v>
      </c>
      <c r="R21" s="13">
        <v>0</v>
      </c>
      <c r="S21" s="13">
        <v>9.5</v>
      </c>
      <c r="T21" s="11">
        <f>+(P21+R21)/(Q21+S21)</f>
        <v>0.3939782823297137</v>
      </c>
      <c r="U21" s="50">
        <v>1.1</v>
      </c>
      <c r="V21" s="56">
        <v>1.5</v>
      </c>
      <c r="W21" s="68">
        <v>2127</v>
      </c>
      <c r="X21" s="11">
        <f>+H5+C5</f>
        <v>2127</v>
      </c>
      <c r="Y21" s="50">
        <f>+(1+V21*W21/X21)/(1+V21*SUM($W$21:$W$24)/SUM($X$21:$X$24))</f>
        <v>1</v>
      </c>
      <c r="Z21" s="67">
        <f>+G21*(O21/U21)+H21*Y21+I21*(T21/U21)</f>
        <v>0.7940859732567531</v>
      </c>
      <c r="AA21" s="22">
        <v>0.48</v>
      </c>
      <c r="AB21" s="4">
        <v>0.01</v>
      </c>
      <c r="AQ21" s="18"/>
      <c r="AR21" s="18"/>
      <c r="AS21" s="18"/>
      <c r="AT21" s="17"/>
      <c r="AU21" s="18"/>
      <c r="AV21" s="35"/>
      <c r="AW21" s="17"/>
      <c r="AX21" s="18"/>
      <c r="AY21" s="18"/>
      <c r="BA21" s="36"/>
      <c r="BB21" s="37"/>
      <c r="BC21" s="38"/>
      <c r="BD21" s="38"/>
      <c r="BE21" s="38"/>
      <c r="BF21" s="34"/>
      <c r="BG21" s="38"/>
      <c r="BH21" s="39"/>
      <c r="BI21" s="18"/>
      <c r="BJ21" s="35"/>
      <c r="BK21" s="34"/>
      <c r="BL21" s="18"/>
      <c r="BM21" s="18"/>
      <c r="BN21" s="18"/>
      <c r="BO21" s="18"/>
      <c r="BP21" s="17"/>
      <c r="BQ21" s="17"/>
      <c r="BR21" s="17"/>
      <c r="BS21" s="17"/>
      <c r="BT21" s="17"/>
      <c r="BU21" s="16"/>
      <c r="BV21" s="16"/>
      <c r="BW21" s="16"/>
      <c r="BX21" s="16"/>
      <c r="BY21" s="34"/>
      <c r="BZ21" s="16"/>
      <c r="CA21" s="16"/>
      <c r="CB21" s="16"/>
      <c r="CC21" s="16"/>
      <c r="CD21" s="17"/>
      <c r="CE21" s="17"/>
      <c r="CF21" s="36"/>
      <c r="CG21" s="35"/>
      <c r="CH21" s="32"/>
      <c r="CI21" s="33"/>
      <c r="CJ21" s="18"/>
    </row>
    <row r="22" spans="1:88" s="14" customFormat="1" ht="12.75">
      <c r="A22" s="21">
        <v>2</v>
      </c>
      <c r="B22" s="21" t="s">
        <v>66</v>
      </c>
      <c r="C22" s="72">
        <v>0.19</v>
      </c>
      <c r="D22" s="12">
        <f>IF(C22=0,AA14,AA14*C22)</f>
        <v>0.15200000000000002</v>
      </c>
      <c r="E22" s="54">
        <f>+(X14/$Y$13)+((Z14-X14)/$Y$13)*0.25*D22</f>
        <v>1.1995491874164446</v>
      </c>
      <c r="F22" s="55">
        <f>E22/K30</f>
        <v>0.7231417328348737</v>
      </c>
      <c r="G22" s="26">
        <v>0.5</v>
      </c>
      <c r="H22" s="26">
        <v>0.25</v>
      </c>
      <c r="I22" s="26">
        <v>0.25</v>
      </c>
      <c r="J22" s="50">
        <f>+IF(AND(G22&gt;0,H22&gt;0,I22&gt;0,G22+H22+I22=1),1,НЕВЕРНО)</f>
        <v>1</v>
      </c>
      <c r="K22" s="56">
        <v>2.5</v>
      </c>
      <c r="L22" s="88"/>
      <c r="M22" s="13">
        <v>1.6</v>
      </c>
      <c r="N22" s="89"/>
      <c r="O22" s="50">
        <f>+(K22+0.25*G6/I6)/($L$21+0.25*SUM($G$5:$G$8)/SUM($I$5:$I$8)*(M22/$N$21))</f>
        <v>1</v>
      </c>
      <c r="P22" s="25">
        <v>5.08</v>
      </c>
      <c r="Q22" s="13">
        <v>91.8</v>
      </c>
      <c r="R22" s="13">
        <v>0</v>
      </c>
      <c r="S22" s="13">
        <v>9.5</v>
      </c>
      <c r="T22" s="11">
        <f>+(P22+R22)/(Q22+S22)</f>
        <v>0.050148075024679176</v>
      </c>
      <c r="U22" s="50">
        <v>1.1</v>
      </c>
      <c r="V22" s="56">
        <v>1.5</v>
      </c>
      <c r="W22" s="68">
        <v>475</v>
      </c>
      <c r="X22" s="11">
        <f>+H6+C6</f>
        <v>475</v>
      </c>
      <c r="Y22" s="50">
        <f>+(1+V22*W22/X22)/(1+V22*SUM($W$21:$W$24)/SUM($X$21:$X$24))</f>
        <v>1</v>
      </c>
      <c r="Z22" s="67">
        <f>+G22*(O22/U22)+H22*Y22+I22*(T22/U22)</f>
        <v>0.7159427443237908</v>
      </c>
      <c r="AA22" s="22">
        <v>0.27</v>
      </c>
      <c r="AB22" s="4">
        <v>0.01</v>
      </c>
      <c r="AQ22" s="18"/>
      <c r="AR22" s="18"/>
      <c r="AS22" s="18"/>
      <c r="AT22" s="17"/>
      <c r="AU22" s="18"/>
      <c r="AV22" s="35"/>
      <c r="AW22" s="17"/>
      <c r="AX22" s="18"/>
      <c r="AY22" s="18"/>
      <c r="BA22" s="36"/>
      <c r="BB22" s="37"/>
      <c r="BC22" s="38"/>
      <c r="BD22" s="38"/>
      <c r="BE22" s="38"/>
      <c r="BF22" s="34"/>
      <c r="BG22" s="38"/>
      <c r="BH22" s="39"/>
      <c r="BI22" s="18"/>
      <c r="BJ22" s="35"/>
      <c r="BK22" s="34"/>
      <c r="BL22" s="18"/>
      <c r="BM22" s="18"/>
      <c r="BN22" s="18"/>
      <c r="BO22" s="18"/>
      <c r="BP22" s="17"/>
      <c r="BQ22" s="17"/>
      <c r="BR22" s="17"/>
      <c r="BS22" s="17"/>
      <c r="BT22" s="17"/>
      <c r="BU22" s="16"/>
      <c r="BV22" s="16"/>
      <c r="BW22" s="16"/>
      <c r="BX22" s="16"/>
      <c r="BY22" s="34"/>
      <c r="BZ22" s="16"/>
      <c r="CA22" s="16"/>
      <c r="CB22" s="16"/>
      <c r="CC22" s="16"/>
      <c r="CD22" s="17"/>
      <c r="CE22" s="17"/>
      <c r="CF22" s="36"/>
      <c r="CG22" s="35"/>
      <c r="CH22" s="32"/>
      <c r="CI22" s="33"/>
      <c r="CJ22" s="18"/>
    </row>
    <row r="23" spans="1:88" s="14" customFormat="1" ht="12.75">
      <c r="A23" s="21">
        <v>3</v>
      </c>
      <c r="B23" s="21" t="s">
        <v>67</v>
      </c>
      <c r="C23" s="72">
        <v>0.18</v>
      </c>
      <c r="D23" s="12">
        <f>IF(C23=0,AA15,AA15*C23)</f>
        <v>0.144</v>
      </c>
      <c r="E23" s="54">
        <f>+(X15/$Y$13)+((Z15-X15)/$Y$13)*0.25*D23</f>
        <v>0.3455606299686426</v>
      </c>
      <c r="F23" s="55">
        <f>E23/K31</f>
        <v>0.18599195723196074</v>
      </c>
      <c r="G23" s="26">
        <v>0.5</v>
      </c>
      <c r="H23" s="26">
        <v>0.25</v>
      </c>
      <c r="I23" s="26">
        <v>0.25</v>
      </c>
      <c r="J23" s="50">
        <f>+IF(AND(G23&gt;0,H23&gt;0,I23&gt;0,G23+H23+I23=1),1,НЕВЕРНО)</f>
        <v>1</v>
      </c>
      <c r="K23" s="56">
        <v>2.5</v>
      </c>
      <c r="L23" s="88"/>
      <c r="M23" s="13">
        <v>1.6</v>
      </c>
      <c r="N23" s="89"/>
      <c r="O23" s="50">
        <f>+(K23+0.25*G7/I7)/($L$21+0.25*SUM($G$5:$G$8)/SUM($I$5:$I$8)*(M23/$N$21))</f>
        <v>1</v>
      </c>
      <c r="P23" s="25">
        <v>0.62</v>
      </c>
      <c r="Q23" s="13">
        <v>91.8</v>
      </c>
      <c r="R23" s="13">
        <v>0</v>
      </c>
      <c r="S23" s="13">
        <v>9.5</v>
      </c>
      <c r="T23" s="11">
        <f>+(P23+R23)/(Q23+S23)</f>
        <v>0.006120434353405726</v>
      </c>
      <c r="U23" s="50">
        <v>1.1</v>
      </c>
      <c r="V23" s="56">
        <v>1.5</v>
      </c>
      <c r="W23" s="68">
        <v>398</v>
      </c>
      <c r="X23" s="11">
        <f>+H7+C7</f>
        <v>398</v>
      </c>
      <c r="Y23" s="50">
        <f>+(1+V23*W23/X23)/(1+V23*SUM($W$21:$W$24)/SUM($X$21:$X$24))</f>
        <v>1</v>
      </c>
      <c r="Z23" s="67">
        <f>+G23*(O23/U23)+H23*Y23+I23*(T23/U23)</f>
        <v>0.7059364623530467</v>
      </c>
      <c r="AA23" s="22">
        <v>0.02</v>
      </c>
      <c r="AB23" s="4">
        <v>0.01</v>
      </c>
      <c r="AQ23" s="18"/>
      <c r="AR23" s="18"/>
      <c r="AS23" s="18"/>
      <c r="AT23" s="17"/>
      <c r="AU23" s="18"/>
      <c r="AV23" s="35"/>
      <c r="AW23" s="17"/>
      <c r="AX23" s="18"/>
      <c r="AY23" s="18"/>
      <c r="BA23" s="36"/>
      <c r="BB23" s="37"/>
      <c r="BC23" s="38"/>
      <c r="BD23" s="38"/>
      <c r="BE23" s="38"/>
      <c r="BF23" s="34"/>
      <c r="BG23" s="38"/>
      <c r="BH23" s="39"/>
      <c r="BI23" s="18"/>
      <c r="BJ23" s="35"/>
      <c r="BK23" s="34"/>
      <c r="BL23" s="18"/>
      <c r="BM23" s="18"/>
      <c r="BN23" s="18"/>
      <c r="BO23" s="18"/>
      <c r="BP23" s="17"/>
      <c r="BQ23" s="17"/>
      <c r="BR23" s="17"/>
      <c r="BS23" s="17"/>
      <c r="BT23" s="17"/>
      <c r="BU23" s="16"/>
      <c r="BV23" s="16"/>
      <c r="BW23" s="16"/>
      <c r="BX23" s="16"/>
      <c r="BY23" s="34"/>
      <c r="BZ23" s="16"/>
      <c r="CA23" s="16"/>
      <c r="CB23" s="16"/>
      <c r="CC23" s="16"/>
      <c r="CD23" s="17"/>
      <c r="CE23" s="17"/>
      <c r="CF23" s="36"/>
      <c r="CG23" s="35"/>
      <c r="CH23" s="32"/>
      <c r="CI23" s="33"/>
      <c r="CJ23" s="18"/>
    </row>
    <row r="24" spans="1:88" s="14" customFormat="1" ht="12.75">
      <c r="A24" s="21">
        <v>4</v>
      </c>
      <c r="B24" s="21" t="s">
        <v>68</v>
      </c>
      <c r="C24" s="72">
        <v>0.28</v>
      </c>
      <c r="D24" s="12">
        <f>IF(C24=0,AA16,AA16*C24)</f>
        <v>0.22400000000000003</v>
      </c>
      <c r="E24" s="54">
        <f>+(X16/$Y$13)+((Z16-X16)/$Y$13)*0.25*D24</f>
        <v>3.377210486994904</v>
      </c>
      <c r="F24" s="55">
        <f>E24/K32</f>
        <v>1.9963495697645566</v>
      </c>
      <c r="G24" s="26">
        <v>0.5</v>
      </c>
      <c r="H24" s="26">
        <v>0.25</v>
      </c>
      <c r="I24" s="26">
        <v>0.25</v>
      </c>
      <c r="J24" s="50">
        <f>+IF(AND(G24&gt;0,H24&gt;0,I24&gt;0,G24+H24+I24=1),1,НЕВЕРНО)</f>
        <v>1</v>
      </c>
      <c r="K24" s="56">
        <v>2.5</v>
      </c>
      <c r="L24" s="88"/>
      <c r="M24" s="13">
        <v>1.6</v>
      </c>
      <c r="N24" s="89"/>
      <c r="O24" s="50">
        <f>+(K24+0.25*G8/I8)/($L$21+0.25*SUM($G$5:$G$8)/SUM($I$5:$I$8)*(M24/$N$21))</f>
        <v>1</v>
      </c>
      <c r="P24" s="25">
        <v>4.04</v>
      </c>
      <c r="Q24" s="13">
        <v>91.8</v>
      </c>
      <c r="R24" s="13">
        <v>0</v>
      </c>
      <c r="S24" s="13">
        <v>9.5</v>
      </c>
      <c r="T24" s="11">
        <f>+(P24+R24)/(Q24+S24)</f>
        <v>0.03988153998025667</v>
      </c>
      <c r="U24" s="50">
        <v>1.1</v>
      </c>
      <c r="V24" s="56">
        <v>1.5</v>
      </c>
      <c r="W24" s="68">
        <v>459</v>
      </c>
      <c r="X24" s="11">
        <f>+H8+C8</f>
        <v>459</v>
      </c>
      <c r="Y24" s="50">
        <f>+(1+V24*W24/X24)/(1+V24*SUM($W$21:$W$24)/SUM($X$21:$X$24))</f>
        <v>1</v>
      </c>
      <c r="Z24" s="67">
        <f>+G24*(O24/U24)+H24*Y24+I24*(T24/U24)</f>
        <v>0.7136094409046039</v>
      </c>
      <c r="AA24" s="22">
        <v>0.23</v>
      </c>
      <c r="AB24" s="4">
        <v>0.01</v>
      </c>
      <c r="AQ24" s="18"/>
      <c r="AR24" s="18"/>
      <c r="AS24" s="18"/>
      <c r="AT24" s="17"/>
      <c r="AU24" s="18"/>
      <c r="AV24" s="35"/>
      <c r="AW24" s="17"/>
      <c r="AX24" s="18"/>
      <c r="AY24" s="18"/>
      <c r="BA24" s="36"/>
      <c r="BB24" s="37"/>
      <c r="BC24" s="38"/>
      <c r="BD24" s="38"/>
      <c r="BE24" s="38"/>
      <c r="BF24" s="34"/>
      <c r="BG24" s="38"/>
      <c r="BH24" s="39"/>
      <c r="BI24" s="18"/>
      <c r="BJ24" s="35"/>
      <c r="BK24" s="34"/>
      <c r="BL24" s="18"/>
      <c r="BM24" s="18"/>
      <c r="BN24" s="18"/>
      <c r="BO24" s="18"/>
      <c r="BP24" s="17"/>
      <c r="BQ24" s="17"/>
      <c r="BR24" s="17"/>
      <c r="BS24" s="17"/>
      <c r="BT24" s="17"/>
      <c r="BU24" s="16"/>
      <c r="BV24" s="16"/>
      <c r="BW24" s="16"/>
      <c r="BX24" s="16"/>
      <c r="BY24" s="34"/>
      <c r="BZ24" s="16"/>
      <c r="CA24" s="16"/>
      <c r="CB24" s="16"/>
      <c r="CC24" s="16"/>
      <c r="CD24" s="17"/>
      <c r="CE24" s="17"/>
      <c r="CF24" s="36"/>
      <c r="CG24" s="35"/>
      <c r="CH24" s="32"/>
      <c r="CI24" s="33"/>
      <c r="CJ24" s="18"/>
    </row>
    <row r="25" spans="1:114" s="15" customFormat="1" ht="12.75">
      <c r="A25" s="51"/>
      <c r="B25" s="51"/>
      <c r="C25" s="51">
        <f>SUM(C21:C24)</f>
        <v>1</v>
      </c>
      <c r="D25" s="51">
        <f>SUM(D21:D24)</f>
        <v>0.8</v>
      </c>
      <c r="E25" s="51">
        <f>SUM(E21:E24)</f>
        <v>5.397153615681486</v>
      </c>
      <c r="F25" s="58">
        <f>E25/K33</f>
        <v>5.397153615681486</v>
      </c>
      <c r="G25" s="59"/>
      <c r="H25" s="59"/>
      <c r="I25" s="59"/>
      <c r="J25" s="52"/>
      <c r="K25" s="59"/>
      <c r="L25" s="88"/>
      <c r="M25" s="51"/>
      <c r="N25" s="89"/>
      <c r="O25" s="52">
        <f>+(K25+0.25*G9/I9)/($L$21+0.25*SUM($G$5:$G$8)/SUM($I$5:$I$8)*(M25/$N$21))</f>
        <v>0.1</v>
      </c>
      <c r="P25" s="51"/>
      <c r="Q25" s="51"/>
      <c r="R25" s="51"/>
      <c r="S25" s="51"/>
      <c r="T25" s="53" t="e">
        <f>+(P25+R25)/(Q25+S25)</f>
        <v>#DIV/0!</v>
      </c>
      <c r="U25" s="53"/>
      <c r="V25" s="53"/>
      <c r="W25" s="53">
        <f>SUM(W21:W24)</f>
        <v>3459</v>
      </c>
      <c r="X25" s="53">
        <f>+H9+C9</f>
        <v>3459</v>
      </c>
      <c r="Y25" s="53">
        <f>+(1+V25*W25/X25)/(1+V25*SUM($W$21:$W$24)/SUM($X$21:$X$24))</f>
        <v>1</v>
      </c>
      <c r="Z25" s="60" t="e">
        <f>+G25*O25+H25*Y25+I25*T25</f>
        <v>#DIV/0!</v>
      </c>
      <c r="AA25" s="60">
        <f>SUM(AA21:AA24)</f>
        <v>1</v>
      </c>
      <c r="AB25" s="60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8"/>
      <c r="AR25" s="18"/>
      <c r="AS25" s="18"/>
      <c r="AT25" s="17"/>
      <c r="AU25" s="18"/>
      <c r="AV25" s="35"/>
      <c r="AW25" s="17"/>
      <c r="AX25" s="18"/>
      <c r="AY25" s="18"/>
      <c r="AZ25" s="14"/>
      <c r="BA25" s="36"/>
      <c r="BB25" s="37"/>
      <c r="BC25" s="38"/>
      <c r="BD25" s="38"/>
      <c r="BE25" s="38"/>
      <c r="BF25" s="34"/>
      <c r="BG25" s="38"/>
      <c r="BH25" s="39"/>
      <c r="BI25" s="18"/>
      <c r="BJ25" s="35"/>
      <c r="BK25" s="34"/>
      <c r="BL25" s="18"/>
      <c r="BM25" s="18"/>
      <c r="BN25" s="18"/>
      <c r="BO25" s="18"/>
      <c r="BP25" s="17"/>
      <c r="BQ25" s="17"/>
      <c r="BR25" s="17"/>
      <c r="BS25" s="17"/>
      <c r="BT25" s="17"/>
      <c r="BU25" s="16"/>
      <c r="BV25" s="16"/>
      <c r="BW25" s="16"/>
      <c r="BX25" s="16"/>
      <c r="BY25" s="34"/>
      <c r="BZ25" s="16"/>
      <c r="CA25" s="16"/>
      <c r="CB25" s="16"/>
      <c r="CC25" s="16"/>
      <c r="CD25" s="17"/>
      <c r="CE25" s="17"/>
      <c r="CF25" s="36"/>
      <c r="CG25" s="35"/>
      <c r="CH25" s="32"/>
      <c r="CI25" s="33"/>
      <c r="CJ25" s="18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87" s="14" customFormat="1" ht="12.75">
      <c r="A26" s="18"/>
      <c r="B26" s="18"/>
      <c r="C26" s="18"/>
      <c r="D26" s="17"/>
      <c r="E26" s="17"/>
      <c r="F26" s="17"/>
      <c r="G26" s="18"/>
      <c r="H26" s="18"/>
      <c r="I26" s="18"/>
      <c r="J26" s="18"/>
      <c r="K26" s="34"/>
      <c r="L26" s="34"/>
      <c r="M26" s="18"/>
      <c r="N26" s="18"/>
      <c r="O26" s="17"/>
      <c r="P26" s="18"/>
      <c r="Q26" s="17"/>
      <c r="R26" s="34"/>
      <c r="S26" s="34"/>
      <c r="T26" s="18"/>
      <c r="U26" s="18"/>
      <c r="V26" s="18"/>
      <c r="W26" s="18"/>
      <c r="X26" s="17"/>
      <c r="Y26" s="34"/>
      <c r="Z26" s="34"/>
      <c r="AA26" s="18"/>
      <c r="AB26" s="18"/>
      <c r="AC26" s="18"/>
      <c r="AD26" s="18"/>
      <c r="AE26" s="34"/>
      <c r="AF26" s="34"/>
      <c r="AG26" s="34"/>
      <c r="AH26" s="18"/>
      <c r="AI26" s="18"/>
      <c r="AJ26" s="18"/>
      <c r="AK26" s="18"/>
      <c r="AL26" s="17"/>
      <c r="AM26" s="34"/>
      <c r="AN26" s="34"/>
      <c r="AO26" s="18"/>
      <c r="AP26" s="18"/>
      <c r="AQ26" s="18"/>
      <c r="AR26" s="18"/>
      <c r="AS26" s="17"/>
      <c r="AT26" s="18"/>
      <c r="AU26" s="35"/>
      <c r="AV26" s="17"/>
      <c r="AW26" s="18"/>
      <c r="AX26" s="18"/>
      <c r="AZ26" s="36"/>
      <c r="BA26" s="37"/>
      <c r="BB26" s="38"/>
      <c r="BC26" s="38"/>
      <c r="BD26" s="38"/>
      <c r="BE26" s="34"/>
      <c r="BF26" s="38"/>
      <c r="BG26" s="39"/>
      <c r="BH26" s="18"/>
      <c r="BI26" s="35"/>
      <c r="BJ26" s="34"/>
      <c r="BK26" s="18"/>
      <c r="BL26" s="18"/>
      <c r="BM26" s="18"/>
      <c r="BN26" s="18"/>
      <c r="BO26" s="17"/>
      <c r="BP26" s="17"/>
      <c r="BQ26" s="17"/>
      <c r="BR26" s="17"/>
      <c r="BS26" s="17"/>
      <c r="BT26" s="16"/>
      <c r="BU26" s="16"/>
      <c r="BV26" s="16"/>
      <c r="BW26" s="16"/>
      <c r="BX26" s="34"/>
      <c r="BY26" s="16"/>
      <c r="BZ26" s="16"/>
      <c r="CA26" s="16"/>
      <c r="CB26" s="16"/>
      <c r="CC26" s="17"/>
      <c r="CD26" s="17"/>
      <c r="CE26" s="36"/>
      <c r="CF26" s="35"/>
      <c r="CG26" s="32"/>
      <c r="CH26" s="33"/>
      <c r="CI26" s="18"/>
    </row>
    <row r="27" spans="1:86" s="14" customFormat="1" ht="12.75">
      <c r="A27" s="77" t="s">
        <v>1</v>
      </c>
      <c r="B27" s="77" t="s">
        <v>2</v>
      </c>
      <c r="C27" s="87" t="s">
        <v>31</v>
      </c>
      <c r="D27" s="78" t="s">
        <v>32</v>
      </c>
      <c r="E27" s="77" t="s">
        <v>33</v>
      </c>
      <c r="F27" s="78" t="s">
        <v>34</v>
      </c>
      <c r="G27" s="78" t="s">
        <v>35</v>
      </c>
      <c r="H27" s="77" t="s">
        <v>36</v>
      </c>
      <c r="I27" s="78" t="s">
        <v>37</v>
      </c>
      <c r="J27" s="78" t="s">
        <v>38</v>
      </c>
      <c r="K27" s="85" t="s">
        <v>39</v>
      </c>
      <c r="L27" s="78" t="s">
        <v>40</v>
      </c>
      <c r="M27" s="77" t="s">
        <v>41</v>
      </c>
      <c r="N27" s="77" t="s">
        <v>42</v>
      </c>
      <c r="O27" s="85" t="s">
        <v>43</v>
      </c>
      <c r="P27" s="17"/>
      <c r="Q27" s="34"/>
      <c r="R27" s="34"/>
      <c r="S27" s="18"/>
      <c r="T27" s="18"/>
      <c r="U27" s="18"/>
      <c r="V27" s="18"/>
      <c r="W27" s="17"/>
      <c r="X27" s="34"/>
      <c r="Y27" s="34"/>
      <c r="Z27" s="18"/>
      <c r="AA27" s="18"/>
      <c r="AB27" s="18"/>
      <c r="AC27" s="18"/>
      <c r="AD27" s="34"/>
      <c r="AE27" s="34"/>
      <c r="AF27" s="34"/>
      <c r="AG27" s="18"/>
      <c r="AH27" s="18"/>
      <c r="AI27" s="18"/>
      <c r="AJ27" s="18"/>
      <c r="AK27" s="17"/>
      <c r="AL27" s="34"/>
      <c r="AM27" s="34"/>
      <c r="AN27" s="18"/>
      <c r="AO27" s="18"/>
      <c r="AP27" s="18"/>
      <c r="AQ27" s="18"/>
      <c r="AR27" s="17"/>
      <c r="AS27" s="18"/>
      <c r="AT27" s="35"/>
      <c r="AU27" s="17"/>
      <c r="AV27" s="18"/>
      <c r="AW27" s="18"/>
      <c r="AY27" s="36"/>
      <c r="AZ27" s="37"/>
      <c r="BA27" s="38"/>
      <c r="BB27" s="38"/>
      <c r="BC27" s="38"/>
      <c r="BD27" s="34"/>
      <c r="BE27" s="38"/>
      <c r="BF27" s="39"/>
      <c r="BG27" s="18"/>
      <c r="BH27" s="35"/>
      <c r="BI27" s="34"/>
      <c r="BJ27" s="18"/>
      <c r="BK27" s="18"/>
      <c r="BL27" s="18"/>
      <c r="BM27" s="18"/>
      <c r="BN27" s="17"/>
      <c r="BO27" s="17"/>
      <c r="BP27" s="17"/>
      <c r="BQ27" s="17"/>
      <c r="BR27" s="17"/>
      <c r="BS27" s="16"/>
      <c r="BT27" s="16"/>
      <c r="BU27" s="16"/>
      <c r="BV27" s="16"/>
      <c r="BW27" s="34"/>
      <c r="BX27" s="16"/>
      <c r="BY27" s="16"/>
      <c r="BZ27" s="16"/>
      <c r="CA27" s="16"/>
      <c r="CB27" s="17"/>
      <c r="CC27" s="17"/>
      <c r="CD27" s="36"/>
      <c r="CE27" s="35"/>
      <c r="CF27" s="32"/>
      <c r="CG27" s="33"/>
      <c r="CH27" s="18"/>
    </row>
    <row r="28" spans="1:86" s="14" customFormat="1" ht="12.75">
      <c r="A28" s="77"/>
      <c r="B28" s="77"/>
      <c r="C28" s="87"/>
      <c r="D28" s="78"/>
      <c r="E28" s="77"/>
      <c r="F28" s="78"/>
      <c r="G28" s="78"/>
      <c r="H28" s="77"/>
      <c r="I28" s="78"/>
      <c r="J28" s="78"/>
      <c r="K28" s="85"/>
      <c r="L28" s="78"/>
      <c r="M28" s="77"/>
      <c r="N28" s="77"/>
      <c r="O28" s="85"/>
      <c r="P28" s="17"/>
      <c r="Q28" s="34"/>
      <c r="R28" s="34"/>
      <c r="S28" s="18"/>
      <c r="T28" s="18"/>
      <c r="U28" s="18"/>
      <c r="V28" s="18"/>
      <c r="W28" s="17"/>
      <c r="X28" s="34"/>
      <c r="Y28" s="34"/>
      <c r="Z28" s="18"/>
      <c r="AA28" s="18"/>
      <c r="AB28" s="18"/>
      <c r="AC28" s="18"/>
      <c r="AD28" s="34"/>
      <c r="AE28" s="34"/>
      <c r="AF28" s="34"/>
      <c r="AG28" s="18"/>
      <c r="AH28" s="18"/>
      <c r="AI28" s="18"/>
      <c r="AJ28" s="18"/>
      <c r="AK28" s="17"/>
      <c r="AL28" s="34"/>
      <c r="AM28" s="34"/>
      <c r="AN28" s="18"/>
      <c r="AO28" s="18"/>
      <c r="AP28" s="18"/>
      <c r="AQ28" s="18"/>
      <c r="AR28" s="17"/>
      <c r="AS28" s="18"/>
      <c r="AT28" s="35"/>
      <c r="AU28" s="17"/>
      <c r="AV28" s="18"/>
      <c r="AW28" s="18"/>
      <c r="AY28" s="36"/>
      <c r="AZ28" s="37"/>
      <c r="BA28" s="38"/>
      <c r="BB28" s="38"/>
      <c r="BC28" s="38"/>
      <c r="BD28" s="34"/>
      <c r="BE28" s="38"/>
      <c r="BF28" s="39"/>
      <c r="BG28" s="18"/>
      <c r="BH28" s="35"/>
      <c r="BI28" s="34"/>
      <c r="BJ28" s="18"/>
      <c r="BK28" s="18"/>
      <c r="BL28" s="18"/>
      <c r="BM28" s="18"/>
      <c r="BN28" s="17"/>
      <c r="BO28" s="17"/>
      <c r="BP28" s="17"/>
      <c r="BQ28" s="17"/>
      <c r="BR28" s="17"/>
      <c r="BS28" s="16"/>
      <c r="BT28" s="16"/>
      <c r="BU28" s="16"/>
      <c r="BV28" s="16"/>
      <c r="BW28" s="34"/>
      <c r="BX28" s="16"/>
      <c r="BY28" s="16"/>
      <c r="BZ28" s="16"/>
      <c r="CA28" s="16"/>
      <c r="CB28" s="17"/>
      <c r="CC28" s="17"/>
      <c r="CD28" s="36"/>
      <c r="CE28" s="35"/>
      <c r="CF28" s="32"/>
      <c r="CG28" s="33"/>
      <c r="CH28" s="18"/>
    </row>
    <row r="29" spans="1:86" s="14" customFormat="1" ht="15.75">
      <c r="A29" s="21">
        <v>1</v>
      </c>
      <c r="B29" s="21" t="s">
        <v>65</v>
      </c>
      <c r="C29" s="61">
        <v>0.51</v>
      </c>
      <c r="D29" s="50">
        <f>+IF(AND(AA21&gt;0,AB21&gt;0,C29&gt;0,AA21+AB21+C29=1),1,НЕВЕРНО)</f>
        <v>1</v>
      </c>
      <c r="E29" s="62">
        <v>4</v>
      </c>
      <c r="F29" s="57">
        <f>0.2*SUM($I$5:$I$8)/E29/I5+0.8</f>
        <v>0.881311706629055</v>
      </c>
      <c r="G29" s="57">
        <f>+(1+H5/I5)/(1+SUM($H$5:$H$8)/SUM($I$5:$I$8))</f>
        <v>1</v>
      </c>
      <c r="H29" s="20">
        <v>245</v>
      </c>
      <c r="I29" s="64">
        <f>+(H29/X21)/(SUM($H$29:$H$32)/SUM($X$21:$X$24))</f>
        <v>0.25264892991906757</v>
      </c>
      <c r="J29" s="64">
        <f>+AA21*F29+AB21*G29+C29*I29</f>
        <v>0.5618805734406709</v>
      </c>
      <c r="K29" s="54">
        <f>+Z21*J29*SUM($I$5:$I$8)/SUMPRODUCT($Z$21:$Z$24,$J$29:$J$32,$I$5:$I$8)</f>
        <v>0.5430768333213238</v>
      </c>
      <c r="L29" s="91">
        <f>Q5+X5+I13+P13+W13</f>
        <v>38444</v>
      </c>
      <c r="M29" s="94">
        <v>1.07905247</v>
      </c>
      <c r="N29" s="27"/>
      <c r="O29" s="75">
        <f>IF(F21&gt;$M$29,0,($M$29-F21)*($L$29/SUM($I$5:$I$8))*K29*I5-N29)*1000</f>
        <v>2628167.102510033</v>
      </c>
      <c r="P29" s="73"/>
      <c r="Q29" s="34"/>
      <c r="R29" s="34"/>
      <c r="S29" s="18"/>
      <c r="T29" s="18"/>
      <c r="U29" s="18"/>
      <c r="V29" s="18"/>
      <c r="W29" s="17"/>
      <c r="X29" s="34"/>
      <c r="Y29" s="34"/>
      <c r="Z29" s="18"/>
      <c r="AA29" s="18"/>
      <c r="AB29" s="18"/>
      <c r="AC29" s="18"/>
      <c r="AD29" s="34"/>
      <c r="AE29" s="34"/>
      <c r="AF29" s="34"/>
      <c r="AG29" s="18"/>
      <c r="AH29" s="18"/>
      <c r="AI29" s="18"/>
      <c r="AJ29" s="18"/>
      <c r="AK29" s="17"/>
      <c r="AL29" s="34"/>
      <c r="AM29" s="34"/>
      <c r="AN29" s="18"/>
      <c r="AO29" s="18"/>
      <c r="AP29" s="18"/>
      <c r="AQ29" s="18"/>
      <c r="AR29" s="17"/>
      <c r="AS29" s="18"/>
      <c r="AT29" s="35"/>
      <c r="AU29" s="17"/>
      <c r="AV29" s="18"/>
      <c r="AW29" s="18"/>
      <c r="AY29" s="36"/>
      <c r="AZ29" s="37"/>
      <c r="BA29" s="38"/>
      <c r="BB29" s="38"/>
      <c r="BC29" s="38"/>
      <c r="BD29" s="34"/>
      <c r="BE29" s="38"/>
      <c r="BF29" s="39"/>
      <c r="BG29" s="18"/>
      <c r="BH29" s="35"/>
      <c r="BI29" s="34"/>
      <c r="BJ29" s="18"/>
      <c r="BK29" s="18"/>
      <c r="BL29" s="18"/>
      <c r="BM29" s="18"/>
      <c r="BN29" s="17"/>
      <c r="BO29" s="17"/>
      <c r="BP29" s="17"/>
      <c r="BQ29" s="17"/>
      <c r="BR29" s="17"/>
      <c r="BS29" s="16"/>
      <c r="BT29" s="16"/>
      <c r="BU29" s="16"/>
      <c r="BV29" s="16"/>
      <c r="BW29" s="34"/>
      <c r="BX29" s="16"/>
      <c r="BY29" s="16"/>
      <c r="BZ29" s="16"/>
      <c r="CA29" s="16"/>
      <c r="CB29" s="17"/>
      <c r="CC29" s="17"/>
      <c r="CD29" s="36"/>
      <c r="CE29" s="35"/>
      <c r="CF29" s="32"/>
      <c r="CG29" s="33"/>
      <c r="CH29" s="18"/>
    </row>
    <row r="30" spans="1:86" s="14" customFormat="1" ht="15.75">
      <c r="A30" s="21">
        <v>2</v>
      </c>
      <c r="B30" s="21" t="s">
        <v>66</v>
      </c>
      <c r="C30" s="61">
        <v>0.72</v>
      </c>
      <c r="D30" s="50">
        <f>+IF(AND(AA22&gt;0,AB22&gt;0,C30&gt;0,AA22+AB22+C30=1),1,НЕВЕРНО)</f>
        <v>1</v>
      </c>
      <c r="E30" s="62">
        <v>4</v>
      </c>
      <c r="F30" s="57">
        <f>0.2*SUM($I$5:$I$8)/E30/I6+0.8</f>
        <v>1.1641052631578948</v>
      </c>
      <c r="G30" s="57">
        <f>+(1+H6/I6)/(1+SUM($H$5:$H$8)/SUM($I$5:$I$8))</f>
        <v>1</v>
      </c>
      <c r="H30" s="68">
        <v>475</v>
      </c>
      <c r="I30" s="64">
        <f>+(H30/X22)/(SUM($H$29:$H$32)/SUM($X$21:$X$24))</f>
        <v>2.193405199746354</v>
      </c>
      <c r="J30" s="64">
        <f>+AA22*F30+AB22*G30+C30*I30</f>
        <v>1.9035601648700065</v>
      </c>
      <c r="K30" s="54">
        <f>+Z22*J30*SUM($I$5:$I$8)/SUMPRODUCT($Z$21:$Z$24,$J$29:$J$32,$I$5:$I$8)</f>
        <v>1.6588023245649914</v>
      </c>
      <c r="L30" s="92"/>
      <c r="M30" s="95"/>
      <c r="N30" s="27"/>
      <c r="O30" s="75">
        <f>IF(F22&gt;$M$29,0,($M$29-F22)*($L$29/SUM($I$5:$I$8))*K30*I6-N30)*1000</f>
        <v>3116788.5628127526</v>
      </c>
      <c r="P30" s="73"/>
      <c r="Q30" s="34"/>
      <c r="R30" s="34"/>
      <c r="S30" s="18"/>
      <c r="T30" s="18"/>
      <c r="U30" s="18"/>
      <c r="V30" s="18"/>
      <c r="W30" s="17"/>
      <c r="X30" s="34"/>
      <c r="Y30" s="34"/>
      <c r="Z30" s="18"/>
      <c r="AA30" s="18"/>
      <c r="AB30" s="18"/>
      <c r="AC30" s="18"/>
      <c r="AD30" s="34"/>
      <c r="AE30" s="34"/>
      <c r="AF30" s="34"/>
      <c r="AG30" s="18"/>
      <c r="AH30" s="18"/>
      <c r="AI30" s="18"/>
      <c r="AJ30" s="18"/>
      <c r="AK30" s="17"/>
      <c r="AL30" s="34"/>
      <c r="AM30" s="34"/>
      <c r="AN30" s="18"/>
      <c r="AO30" s="18"/>
      <c r="AP30" s="18"/>
      <c r="AQ30" s="18"/>
      <c r="AR30" s="17"/>
      <c r="AS30" s="18"/>
      <c r="AT30" s="35"/>
      <c r="AU30" s="17"/>
      <c r="AV30" s="18"/>
      <c r="AW30" s="18"/>
      <c r="AY30" s="36"/>
      <c r="AZ30" s="37"/>
      <c r="BA30" s="38"/>
      <c r="BB30" s="38"/>
      <c r="BC30" s="38"/>
      <c r="BD30" s="34"/>
      <c r="BE30" s="38"/>
      <c r="BF30" s="39"/>
      <c r="BG30" s="18"/>
      <c r="BH30" s="35"/>
      <c r="BI30" s="34"/>
      <c r="BJ30" s="18"/>
      <c r="BK30" s="18"/>
      <c r="BL30" s="18"/>
      <c r="BM30" s="18"/>
      <c r="BN30" s="17"/>
      <c r="BO30" s="17"/>
      <c r="BP30" s="17"/>
      <c r="BQ30" s="17"/>
      <c r="BR30" s="17"/>
      <c r="BS30" s="16"/>
      <c r="BT30" s="16"/>
      <c r="BU30" s="16"/>
      <c r="BV30" s="16"/>
      <c r="BW30" s="34"/>
      <c r="BX30" s="16"/>
      <c r="BY30" s="16"/>
      <c r="BZ30" s="16"/>
      <c r="CA30" s="16"/>
      <c r="CB30" s="17"/>
      <c r="CC30" s="17"/>
      <c r="CD30" s="36"/>
      <c r="CE30" s="35"/>
      <c r="CF30" s="32"/>
      <c r="CG30" s="33"/>
      <c r="CH30" s="18"/>
    </row>
    <row r="31" spans="1:86" s="14" customFormat="1" ht="15.75">
      <c r="A31" s="21">
        <v>3</v>
      </c>
      <c r="B31" s="21" t="s">
        <v>67</v>
      </c>
      <c r="C31" s="61">
        <v>0.97</v>
      </c>
      <c r="D31" s="50">
        <f>+IF(AND(AA23&gt;0,AB23&gt;0,C31&gt;0,AA23+AB23+C31=1),1,НЕВЕРНО)</f>
        <v>1</v>
      </c>
      <c r="E31" s="62">
        <v>4</v>
      </c>
      <c r="F31" s="57">
        <f>0.2*SUM($I$5:$I$8)/E31/I7+0.8</f>
        <v>1.2345477386934673</v>
      </c>
      <c r="G31" s="57">
        <f>+(1+H7/I7)/(1+SUM($H$5:$H$8)/SUM($I$5:$I$8))</f>
        <v>1</v>
      </c>
      <c r="H31" s="68">
        <v>398</v>
      </c>
      <c r="I31" s="64">
        <f>+(H31/X23)/(SUM($H$29:$H$32)/SUM($X$21:$X$24))</f>
        <v>2.193405199746354</v>
      </c>
      <c r="J31" s="64">
        <f>+AA23*F31+AB23*G31+C31*I31</f>
        <v>2.1622939985278324</v>
      </c>
      <c r="K31" s="54">
        <f>+Z23*J31*SUM($I$5:$I$8)/SUMPRODUCT($Z$21:$Z$24,$J$29:$J$32,$I$5:$I$8)</f>
        <v>1.8579331876037792</v>
      </c>
      <c r="L31" s="92"/>
      <c r="M31" s="95"/>
      <c r="N31" s="27"/>
      <c r="O31" s="75">
        <f>IF(F23&gt;$M$29,0,($M$29-F23)*($L$29/SUM($I$5:$I$8))*K31*I7-N31)*1000</f>
        <v>7339594.360049933</v>
      </c>
      <c r="P31" s="73"/>
      <c r="Q31" s="34"/>
      <c r="R31" s="34"/>
      <c r="S31" s="18"/>
      <c r="T31" s="18"/>
      <c r="U31" s="18"/>
      <c r="V31" s="18"/>
      <c r="W31" s="17"/>
      <c r="X31" s="34"/>
      <c r="Y31" s="34"/>
      <c r="Z31" s="18"/>
      <c r="AA31" s="18"/>
      <c r="AB31" s="18"/>
      <c r="AC31" s="18"/>
      <c r="AD31" s="34"/>
      <c r="AE31" s="34"/>
      <c r="AF31" s="34"/>
      <c r="AG31" s="18"/>
      <c r="AH31" s="18"/>
      <c r="AI31" s="18"/>
      <c r="AJ31" s="18"/>
      <c r="AK31" s="17"/>
      <c r="AL31" s="34"/>
      <c r="AM31" s="34"/>
      <c r="AN31" s="18"/>
      <c r="AO31" s="18"/>
      <c r="AP31" s="18"/>
      <c r="AQ31" s="18"/>
      <c r="AR31" s="17"/>
      <c r="AS31" s="18"/>
      <c r="AT31" s="35"/>
      <c r="AU31" s="17"/>
      <c r="AV31" s="18"/>
      <c r="AW31" s="18"/>
      <c r="AY31" s="36"/>
      <c r="AZ31" s="37"/>
      <c r="BA31" s="38"/>
      <c r="BB31" s="38"/>
      <c r="BC31" s="38"/>
      <c r="BD31" s="34"/>
      <c r="BE31" s="38"/>
      <c r="BF31" s="39"/>
      <c r="BG31" s="18"/>
      <c r="BH31" s="35"/>
      <c r="BI31" s="34"/>
      <c r="BJ31" s="18"/>
      <c r="BK31" s="18"/>
      <c r="BL31" s="18"/>
      <c r="BM31" s="18"/>
      <c r="BN31" s="17"/>
      <c r="BO31" s="17"/>
      <c r="BP31" s="17"/>
      <c r="BQ31" s="17"/>
      <c r="BR31" s="17"/>
      <c r="BS31" s="16"/>
      <c r="BT31" s="16"/>
      <c r="BU31" s="16"/>
      <c r="BV31" s="16"/>
      <c r="BW31" s="34"/>
      <c r="BX31" s="16"/>
      <c r="BY31" s="16"/>
      <c r="BZ31" s="16"/>
      <c r="CA31" s="16"/>
      <c r="CB31" s="17"/>
      <c r="CC31" s="17"/>
      <c r="CD31" s="36"/>
      <c r="CE31" s="35"/>
      <c r="CF31" s="32"/>
      <c r="CG31" s="33"/>
      <c r="CH31" s="18"/>
    </row>
    <row r="32" spans="1:86" s="14" customFormat="1" ht="15.75">
      <c r="A32" s="21">
        <v>4</v>
      </c>
      <c r="B32" s="21" t="s">
        <v>68</v>
      </c>
      <c r="C32" s="61">
        <v>0.76</v>
      </c>
      <c r="D32" s="50">
        <f>+IF(AND(AA24&gt;0,AB24&gt;0,C32&gt;0,AA24+AB24+C32=1),1,НЕВЕРНО)</f>
        <v>1</v>
      </c>
      <c r="E32" s="62">
        <v>4</v>
      </c>
      <c r="F32" s="57">
        <f>0.2*SUM($I$5:$I$8)/E32/I8+0.8</f>
        <v>1.176797385620915</v>
      </c>
      <c r="G32" s="57">
        <f>+(1+H8/I8)/(1+SUM($H$5:$H$8)/SUM($I$5:$I$8))</f>
        <v>1</v>
      </c>
      <c r="H32" s="68">
        <v>459</v>
      </c>
      <c r="I32" s="64">
        <f>+(H32/X24)/(SUM($H$29:$H$32)/SUM($X$21:$X$24))</f>
        <v>2.193405199746354</v>
      </c>
      <c r="J32" s="64">
        <f>+AA24*F32+AB24*G32+C32*I32</f>
        <v>1.9476513505000395</v>
      </c>
      <c r="K32" s="54">
        <f>+Z24*J32*SUM($I$5:$I$8)/SUMPRODUCT($Z$21:$Z$24,$J$29:$J$32,$I$5:$I$8)</f>
        <v>1.6916929470389306</v>
      </c>
      <c r="L32" s="92"/>
      <c r="M32" s="95"/>
      <c r="N32" s="27"/>
      <c r="O32" s="75">
        <f>IF(F24&gt;$M$29,0,($M$29-F24)*($L$29/SUM($I$5:$I$8))*K32*I8-N32)*1000</f>
        <v>0</v>
      </c>
      <c r="P32" s="17"/>
      <c r="Q32" s="34"/>
      <c r="R32" s="34"/>
      <c r="S32" s="18"/>
      <c r="T32" s="18"/>
      <c r="U32" s="18"/>
      <c r="V32" s="18"/>
      <c r="W32" s="17"/>
      <c r="X32" s="34"/>
      <c r="Y32" s="34"/>
      <c r="Z32" s="18"/>
      <c r="AA32" s="18"/>
      <c r="AB32" s="18"/>
      <c r="AC32" s="18"/>
      <c r="AD32" s="34"/>
      <c r="AE32" s="34"/>
      <c r="AF32" s="34"/>
      <c r="AG32" s="18"/>
      <c r="AH32" s="18"/>
      <c r="AI32" s="18"/>
      <c r="AJ32" s="18"/>
      <c r="AK32" s="17"/>
      <c r="AL32" s="34"/>
      <c r="AM32" s="34"/>
      <c r="AN32" s="18"/>
      <c r="AO32" s="18"/>
      <c r="AP32" s="18"/>
      <c r="AQ32" s="18"/>
      <c r="AR32" s="17"/>
      <c r="AS32" s="18"/>
      <c r="AT32" s="35"/>
      <c r="AU32" s="17"/>
      <c r="AV32" s="18"/>
      <c r="AW32" s="18"/>
      <c r="AY32" s="36"/>
      <c r="AZ32" s="37"/>
      <c r="BA32" s="38"/>
      <c r="BB32" s="38"/>
      <c r="BC32" s="38"/>
      <c r="BD32" s="34"/>
      <c r="BE32" s="38"/>
      <c r="BF32" s="39"/>
      <c r="BG32" s="18"/>
      <c r="BH32" s="35"/>
      <c r="BI32" s="34"/>
      <c r="BJ32" s="18"/>
      <c r="BK32" s="18"/>
      <c r="BL32" s="18"/>
      <c r="BM32" s="18"/>
      <c r="BN32" s="17"/>
      <c r="BO32" s="17"/>
      <c r="BP32" s="17"/>
      <c r="BQ32" s="17"/>
      <c r="BR32" s="17"/>
      <c r="BS32" s="16"/>
      <c r="BT32" s="16"/>
      <c r="BU32" s="16"/>
      <c r="BV32" s="16"/>
      <c r="BW32" s="34"/>
      <c r="BX32" s="16"/>
      <c r="BY32" s="16"/>
      <c r="BZ32" s="16"/>
      <c r="CA32" s="16"/>
      <c r="CB32" s="17"/>
      <c r="CC32" s="17"/>
      <c r="CD32" s="36"/>
      <c r="CE32" s="35"/>
      <c r="CF32" s="32"/>
      <c r="CG32" s="33"/>
      <c r="CH32" s="18"/>
    </row>
    <row r="33" spans="1:114" s="15" customFormat="1" ht="12.75">
      <c r="A33" s="51"/>
      <c r="B33" s="51"/>
      <c r="C33" s="66">
        <f>SUM(C29:C32)</f>
        <v>2.96</v>
      </c>
      <c r="D33" s="52"/>
      <c r="E33" s="60"/>
      <c r="F33" s="60"/>
      <c r="G33" s="60">
        <f>+(1+H9/I9)/(1+SUM($H$5:$H$8)/SUM($I$5:$I$8))</f>
        <v>1</v>
      </c>
      <c r="H33" s="60">
        <f>H29+H30+H31+H32</f>
        <v>1577</v>
      </c>
      <c r="I33" s="53"/>
      <c r="J33" s="53"/>
      <c r="K33" s="54">
        <v>1</v>
      </c>
      <c r="L33" s="93"/>
      <c r="M33" s="96"/>
      <c r="N33" s="63"/>
      <c r="O33" s="75">
        <f>SUM(O29:O32)</f>
        <v>13084550.02537272</v>
      </c>
      <c r="P33" s="73"/>
      <c r="Q33" s="34"/>
      <c r="R33" s="34"/>
      <c r="S33" s="18"/>
      <c r="T33" s="18"/>
      <c r="U33" s="18"/>
      <c r="V33" s="18"/>
      <c r="W33" s="17"/>
      <c r="X33" s="34"/>
      <c r="Y33" s="34"/>
      <c r="Z33" s="18"/>
      <c r="AA33" s="28"/>
      <c r="AB33" s="28"/>
      <c r="AC33" s="18"/>
      <c r="AD33" s="34"/>
      <c r="AE33" s="34"/>
      <c r="AF33" s="34"/>
      <c r="AG33" s="18"/>
      <c r="AH33" s="18"/>
      <c r="AI33" s="18"/>
      <c r="AJ33" s="18"/>
      <c r="AK33" s="17"/>
      <c r="AL33" s="34"/>
      <c r="AM33" s="34"/>
      <c r="AN33" s="18"/>
      <c r="AO33" s="18"/>
      <c r="AP33" s="18"/>
      <c r="AQ33" s="18"/>
      <c r="AR33" s="17"/>
      <c r="AS33" s="18"/>
      <c r="AT33" s="35"/>
      <c r="AU33" s="17"/>
      <c r="AV33" s="18"/>
      <c r="AW33" s="18"/>
      <c r="AX33" s="14"/>
      <c r="AY33" s="36"/>
      <c r="AZ33" s="37"/>
      <c r="BA33" s="38"/>
      <c r="BB33" s="38"/>
      <c r="BC33" s="38"/>
      <c r="BD33" s="34"/>
      <c r="BE33" s="38"/>
      <c r="BF33" s="39"/>
      <c r="BG33" s="18"/>
      <c r="BH33" s="35"/>
      <c r="BI33" s="34"/>
      <c r="BJ33" s="18"/>
      <c r="BK33" s="18"/>
      <c r="BL33" s="18"/>
      <c r="BM33" s="18"/>
      <c r="BN33" s="17"/>
      <c r="BO33" s="17"/>
      <c r="BP33" s="17"/>
      <c r="BQ33" s="17"/>
      <c r="BR33" s="17"/>
      <c r="BS33" s="16"/>
      <c r="BT33" s="16"/>
      <c r="BU33" s="16"/>
      <c r="BV33" s="16"/>
      <c r="BW33" s="34"/>
      <c r="BX33" s="16"/>
      <c r="BY33" s="16"/>
      <c r="BZ33" s="16"/>
      <c r="CA33" s="16"/>
      <c r="CB33" s="17"/>
      <c r="CC33" s="17"/>
      <c r="CD33" s="36"/>
      <c r="CE33" s="35"/>
      <c r="CF33" s="32"/>
      <c r="CG33" s="33"/>
      <c r="CH33" s="18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87" s="14" customFormat="1" ht="12.75">
      <c r="A34" s="18"/>
      <c r="B34" s="18"/>
      <c r="C34" s="16"/>
      <c r="D34" s="34"/>
      <c r="E34" s="16"/>
      <c r="F34" s="16"/>
      <c r="G34" s="16"/>
      <c r="H34" s="16"/>
      <c r="I34" s="17"/>
      <c r="J34" s="17"/>
      <c r="K34" s="36"/>
      <c r="L34" s="35"/>
      <c r="M34" s="32"/>
      <c r="N34" s="33"/>
      <c r="O34" s="36"/>
      <c r="Q34" s="17"/>
      <c r="R34" s="34"/>
      <c r="S34" s="34"/>
      <c r="T34" s="18"/>
      <c r="U34" s="18"/>
      <c r="V34" s="18"/>
      <c r="W34" s="18"/>
      <c r="X34" s="17"/>
      <c r="Y34" s="34"/>
      <c r="Z34" s="34"/>
      <c r="AA34" s="18"/>
      <c r="AB34" s="18"/>
      <c r="AC34" s="18"/>
      <c r="AD34" s="18"/>
      <c r="AE34" s="34"/>
      <c r="AF34" s="34"/>
      <c r="AG34" s="34"/>
      <c r="AH34" s="18"/>
      <c r="AI34" s="18"/>
      <c r="AJ34" s="18"/>
      <c r="AK34" s="18"/>
      <c r="AL34" s="17"/>
      <c r="AM34" s="34"/>
      <c r="AN34" s="34"/>
      <c r="AO34" s="18"/>
      <c r="AP34" s="18"/>
      <c r="AQ34" s="18"/>
      <c r="AR34" s="18"/>
      <c r="AS34" s="17"/>
      <c r="AT34" s="18"/>
      <c r="AU34" s="35"/>
      <c r="AV34" s="17"/>
      <c r="AW34" s="18"/>
      <c r="AX34" s="18"/>
      <c r="AZ34" s="36"/>
      <c r="BA34" s="37"/>
      <c r="BB34" s="38"/>
      <c r="BC34" s="38"/>
      <c r="BD34" s="38"/>
      <c r="BE34" s="34"/>
      <c r="BF34" s="38"/>
      <c r="BG34" s="39"/>
      <c r="BH34" s="18"/>
      <c r="BI34" s="35"/>
      <c r="BJ34" s="34"/>
      <c r="BK34" s="18"/>
      <c r="BL34" s="18"/>
      <c r="BM34" s="18"/>
      <c r="BN34" s="18"/>
      <c r="BO34" s="17"/>
      <c r="BP34" s="17"/>
      <c r="BQ34" s="17"/>
      <c r="BR34" s="17"/>
      <c r="BS34" s="17"/>
      <c r="BT34" s="16"/>
      <c r="BU34" s="16"/>
      <c r="BV34" s="16"/>
      <c r="BW34" s="16"/>
      <c r="BX34" s="34"/>
      <c r="BY34" s="16"/>
      <c r="BZ34" s="16"/>
      <c r="CA34" s="16"/>
      <c r="CB34" s="16"/>
      <c r="CC34" s="17"/>
      <c r="CD34" s="17"/>
      <c r="CE34" s="36"/>
      <c r="CF34" s="35"/>
      <c r="CG34" s="32"/>
      <c r="CH34" s="33"/>
      <c r="CI34" s="18"/>
    </row>
    <row r="35" spans="3:87" ht="15.75" customHeight="1">
      <c r="C35" s="97" t="s">
        <v>62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AP35" s="16"/>
      <c r="AQ35" s="16"/>
      <c r="AR35" s="17"/>
      <c r="CI35" s="18">
        <v>13274</v>
      </c>
    </row>
    <row r="36" spans="3:27" ht="18" customHeight="1">
      <c r="C36" s="97" t="s">
        <v>63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3:27" ht="18.75" customHeight="1">
      <c r="C37" s="98" t="s">
        <v>64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</sheetData>
  <sheetProtection/>
  <mergeCells count="75">
    <mergeCell ref="C36:AA36"/>
    <mergeCell ref="C37:AA37"/>
    <mergeCell ref="M27:M28"/>
    <mergeCell ref="N27:N28"/>
    <mergeCell ref="O27:O28"/>
    <mergeCell ref="L29:L33"/>
    <mergeCell ref="M29:M33"/>
    <mergeCell ref="C35:T35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Y19:Y20"/>
    <mergeCell ref="Z19:Z20"/>
    <mergeCell ref="AA19:AA20"/>
    <mergeCell ref="AB19:AB20"/>
    <mergeCell ref="L21:L25"/>
    <mergeCell ref="N21:N25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X11:X12"/>
    <mergeCell ref="Y11:Y12"/>
    <mergeCell ref="Z11:Z12"/>
    <mergeCell ref="AA11:AA12"/>
    <mergeCell ref="I13:I17"/>
    <mergeCell ref="P13:P17"/>
    <mergeCell ref="W13:W17"/>
    <mergeCell ref="Y13:Y17"/>
    <mergeCell ref="D5:D9"/>
    <mergeCell ref="E5:E9"/>
    <mergeCell ref="F5:F9"/>
    <mergeCell ref="Q5:Q9"/>
    <mergeCell ref="X5:X9"/>
    <mergeCell ref="A11:A12"/>
    <mergeCell ref="B11:B12"/>
    <mergeCell ref="C11:I11"/>
    <mergeCell ref="J11:P11"/>
    <mergeCell ref="Q11:W11"/>
    <mergeCell ref="C1:T1"/>
    <mergeCell ref="A3:A4"/>
    <mergeCell ref="B3:B4"/>
    <mergeCell ref="C3:I3"/>
    <mergeCell ref="J3:J4"/>
    <mergeCell ref="K3:Q3"/>
    <mergeCell ref="R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="60" workbookViewId="0" topLeftCell="A1">
      <selection activeCell="AD16" sqref="AD16"/>
    </sheetView>
  </sheetViews>
  <sheetFormatPr defaultColWidth="9.140625" defaultRowHeight="12.75"/>
  <cols>
    <col min="1" max="1" width="5.140625" style="4" customWidth="1"/>
    <col min="2" max="2" width="17.421875" style="4" customWidth="1"/>
    <col min="3" max="6" width="10.7109375" style="4" customWidth="1"/>
    <col min="7" max="7" width="15.28125" style="4" customWidth="1"/>
    <col min="8" max="14" width="10.7109375" style="4" customWidth="1"/>
    <col min="15" max="15" width="16.421875" style="4" customWidth="1"/>
    <col min="16" max="16" width="14.140625" style="4" customWidth="1"/>
    <col min="17" max="17" width="10.7109375" style="4" customWidth="1"/>
    <col min="18" max="18" width="12.7109375" style="4" customWidth="1"/>
    <col min="19" max="28" width="10.7109375" style="4" customWidth="1"/>
    <col min="29" max="16384" width="9.140625" style="4" customWidth="1"/>
  </cols>
  <sheetData>
    <row r="1" spans="3:20" s="2" customFormat="1" ht="28.5" customHeight="1">
      <c r="C1" s="99" t="s">
        <v>87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3:27" ht="12.7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0</v>
      </c>
      <c r="U2" s="5"/>
      <c r="V2" s="5"/>
      <c r="W2" s="5"/>
      <c r="X2" s="5"/>
      <c r="Y2" s="5"/>
      <c r="Z2" s="5"/>
      <c r="AA2" s="6"/>
    </row>
    <row r="3" spans="1:24" s="8" customFormat="1" ht="12.75" customHeight="1">
      <c r="A3" s="77" t="s">
        <v>1</v>
      </c>
      <c r="B3" s="77" t="s">
        <v>2</v>
      </c>
      <c r="C3" s="77" t="s">
        <v>69</v>
      </c>
      <c r="D3" s="77"/>
      <c r="E3" s="77"/>
      <c r="F3" s="77"/>
      <c r="G3" s="77"/>
      <c r="H3" s="77"/>
      <c r="I3" s="77"/>
      <c r="J3" s="78" t="s">
        <v>3</v>
      </c>
      <c r="K3" s="77" t="s">
        <v>70</v>
      </c>
      <c r="L3" s="77"/>
      <c r="M3" s="79"/>
      <c r="N3" s="79"/>
      <c r="O3" s="79"/>
      <c r="P3" s="79"/>
      <c r="Q3" s="79"/>
      <c r="R3" s="77" t="s">
        <v>74</v>
      </c>
      <c r="S3" s="77"/>
      <c r="T3" s="77"/>
      <c r="U3" s="77"/>
      <c r="V3" s="77"/>
      <c r="W3" s="77"/>
      <c r="X3" s="77"/>
    </row>
    <row r="4" spans="1:24" s="9" customFormat="1" ht="105" customHeight="1">
      <c r="A4" s="77"/>
      <c r="B4" s="77"/>
      <c r="C4" s="48" t="s">
        <v>44</v>
      </c>
      <c r="D4" s="48" t="s">
        <v>45</v>
      </c>
      <c r="E4" s="48" t="s">
        <v>46</v>
      </c>
      <c r="F4" s="48" t="s">
        <v>47</v>
      </c>
      <c r="G4" s="48" t="s">
        <v>48</v>
      </c>
      <c r="H4" s="48" t="s">
        <v>49</v>
      </c>
      <c r="I4" s="48" t="s">
        <v>50</v>
      </c>
      <c r="J4" s="78"/>
      <c r="K4" s="48" t="s">
        <v>51</v>
      </c>
      <c r="L4" s="48" t="s">
        <v>75</v>
      </c>
      <c r="M4" s="47" t="s">
        <v>52</v>
      </c>
      <c r="N4" s="47" t="s">
        <v>53</v>
      </c>
      <c r="O4" s="49" t="s">
        <v>54</v>
      </c>
      <c r="P4" s="48" t="s">
        <v>81</v>
      </c>
      <c r="Q4" s="48" t="s">
        <v>77</v>
      </c>
      <c r="R4" s="48" t="s">
        <v>51</v>
      </c>
      <c r="S4" s="48" t="s">
        <v>75</v>
      </c>
      <c r="T4" s="47" t="s">
        <v>56</v>
      </c>
      <c r="U4" s="47" t="s">
        <v>57</v>
      </c>
      <c r="V4" s="48" t="s">
        <v>58</v>
      </c>
      <c r="W4" s="48" t="s">
        <v>82</v>
      </c>
      <c r="X4" s="48" t="s">
        <v>80</v>
      </c>
    </row>
    <row r="5" spans="1:24" ht="12.75">
      <c r="A5" s="21">
        <v>1</v>
      </c>
      <c r="B5" s="21" t="s">
        <v>65</v>
      </c>
      <c r="C5" s="68">
        <v>2127</v>
      </c>
      <c r="D5" s="80"/>
      <c r="E5" s="80">
        <f>C9</f>
        <v>3459</v>
      </c>
      <c r="F5" s="81">
        <f>1-((SUM(C5:C8)+SUM(H5:H8)+D$5-E$5)/SUM(C5:C8))</f>
        <v>1</v>
      </c>
      <c r="G5" s="11">
        <f>C5*F$5</f>
        <v>2127</v>
      </c>
      <c r="H5" s="10">
        <v>0</v>
      </c>
      <c r="I5" s="11">
        <f>G5+H5</f>
        <v>2127</v>
      </c>
      <c r="J5" s="11">
        <f>+I5</f>
        <v>2127</v>
      </c>
      <c r="K5" s="50">
        <f>IF(O$9&lt;0,(-O5/O$9)*($Q$5/$J$9),((O5/O$9)*($Q$5/$J$9)))</f>
        <v>5.152718022908379</v>
      </c>
      <c r="L5" s="50">
        <f>IF(P$9&lt;0,(-P5/P$9)*($Q$5/$J$9),((P5/P$9)*($Q$5/$J$9)))</f>
        <v>2.620669386454572</v>
      </c>
      <c r="M5" s="23">
        <v>17779</v>
      </c>
      <c r="N5" s="69">
        <v>15134</v>
      </c>
      <c r="O5" s="11">
        <f>(M5*0.4+N5*0.6)/J5</f>
        <v>7.612599905970851</v>
      </c>
      <c r="P5" s="69">
        <v>5982</v>
      </c>
      <c r="Q5" s="82">
        <v>37090</v>
      </c>
      <c r="R5" s="50">
        <f>IF(V$9&lt;0,(-V5/V$9)*($X$5/$J$9),((V5/V$9)*($X$5/$J$9)))</f>
        <v>0.0014104372355430183</v>
      </c>
      <c r="S5" s="50">
        <f>IF(W$9&lt;0,(-W5/W$9)*($X$5/$J$9),((W5/W$9)*($X$5/$J$9)))</f>
        <v>0.0008673026886383347</v>
      </c>
      <c r="T5" s="74">
        <v>4</v>
      </c>
      <c r="U5" s="74">
        <v>5</v>
      </c>
      <c r="V5" s="11">
        <f>(T5*0.4+U5*0.6)/J5</f>
        <v>0.002162670427832628</v>
      </c>
      <c r="W5" s="74">
        <v>1</v>
      </c>
      <c r="X5" s="82">
        <v>3</v>
      </c>
    </row>
    <row r="6" spans="1:24" ht="12.75">
      <c r="A6" s="21">
        <v>2</v>
      </c>
      <c r="B6" s="21" t="s">
        <v>66</v>
      </c>
      <c r="C6" s="68">
        <v>475</v>
      </c>
      <c r="D6" s="80"/>
      <c r="E6" s="80"/>
      <c r="F6" s="81"/>
      <c r="G6" s="11">
        <f>C6*F$5</f>
        <v>475</v>
      </c>
      <c r="H6" s="10">
        <v>0</v>
      </c>
      <c r="I6" s="11">
        <f>G6+H6</f>
        <v>475</v>
      </c>
      <c r="J6" s="11">
        <f>+I6</f>
        <v>475</v>
      </c>
      <c r="K6" s="50">
        <f aca="true" t="shared" si="0" ref="K6:L9">IF(O$9&lt;0,(-O6/O$9)*($Q$5/$J$9),((O6/O$9)*($Q$5/$J$9)))</f>
        <v>13.690099157252549</v>
      </c>
      <c r="L6" s="50">
        <f t="shared" si="0"/>
        <v>2.3310902382689362</v>
      </c>
      <c r="M6" s="23">
        <v>7983</v>
      </c>
      <c r="N6" s="69">
        <v>10690</v>
      </c>
      <c r="O6" s="11">
        <f>(M6*0.4+N6*0.6)/J6</f>
        <v>20.225684210526317</v>
      </c>
      <c r="P6" s="69">
        <v>5321</v>
      </c>
      <c r="Q6" s="82"/>
      <c r="R6" s="50">
        <f aca="true" t="shared" si="1" ref="R6:S9">IF(V$9&lt;0,(-V6/V$9)*($X$5/$J$9),((V6/V$9)*($X$5/$J$9)))</f>
        <v>0</v>
      </c>
      <c r="S6" s="50">
        <f t="shared" si="1"/>
        <v>0</v>
      </c>
      <c r="T6" s="74"/>
      <c r="U6" s="74"/>
      <c r="V6" s="11">
        <f>(T6*0.4+U6*0.6)/J6</f>
        <v>0</v>
      </c>
      <c r="W6" s="74">
        <v>0</v>
      </c>
      <c r="X6" s="82"/>
    </row>
    <row r="7" spans="1:24" ht="12.75">
      <c r="A7" s="21">
        <v>3</v>
      </c>
      <c r="B7" s="21" t="s">
        <v>67</v>
      </c>
      <c r="C7" s="68">
        <v>398</v>
      </c>
      <c r="D7" s="80"/>
      <c r="E7" s="80"/>
      <c r="F7" s="81"/>
      <c r="G7" s="11">
        <f>C7*F$5</f>
        <v>398</v>
      </c>
      <c r="H7" s="10">
        <v>0</v>
      </c>
      <c r="I7" s="11">
        <f>G7+H7</f>
        <v>398</v>
      </c>
      <c r="J7" s="11">
        <f>+I7</f>
        <v>398</v>
      </c>
      <c r="K7" s="50">
        <f t="shared" si="0"/>
        <v>3.9251162949372653</v>
      </c>
      <c r="L7" s="50">
        <f t="shared" si="0"/>
        <v>0.08411376165150079</v>
      </c>
      <c r="M7" s="23">
        <v>474</v>
      </c>
      <c r="N7" s="69">
        <v>3530.635</v>
      </c>
      <c r="O7" s="11">
        <f>(M7*0.4+N7*0.6)/J7</f>
        <v>5.798947236180904</v>
      </c>
      <c r="P7" s="69">
        <v>192</v>
      </c>
      <c r="Q7" s="82"/>
      <c r="R7" s="50">
        <f t="shared" si="1"/>
        <v>0</v>
      </c>
      <c r="S7" s="50">
        <f t="shared" si="1"/>
        <v>0</v>
      </c>
      <c r="T7" s="74"/>
      <c r="U7" s="74"/>
      <c r="V7" s="11">
        <f>(T7*0.4+U7*0.6)/J7</f>
        <v>0</v>
      </c>
      <c r="W7" s="74">
        <v>0</v>
      </c>
      <c r="X7" s="82"/>
    </row>
    <row r="8" spans="1:24" ht="12.75">
      <c r="A8" s="21">
        <v>4</v>
      </c>
      <c r="B8" s="21" t="s">
        <v>68</v>
      </c>
      <c r="C8" s="68">
        <v>459</v>
      </c>
      <c r="D8" s="80"/>
      <c r="E8" s="80"/>
      <c r="F8" s="81"/>
      <c r="G8" s="11">
        <f>C8*F$5</f>
        <v>459</v>
      </c>
      <c r="H8" s="10">
        <v>0</v>
      </c>
      <c r="I8" s="11">
        <f>G8+H8</f>
        <v>459</v>
      </c>
      <c r="J8" s="11">
        <f>+I8</f>
        <v>459</v>
      </c>
      <c r="K8" s="50">
        <f t="shared" si="0"/>
        <v>39.35768056687121</v>
      </c>
      <c r="L8" s="50">
        <f t="shared" si="0"/>
        <v>5.686878854156937</v>
      </c>
      <c r="M8" s="23">
        <v>29513</v>
      </c>
      <c r="N8" s="69">
        <v>24807</v>
      </c>
      <c r="O8" s="11">
        <f>(M8*0.4+N8*0.6)/J8</f>
        <v>58.146840958605665</v>
      </c>
      <c r="P8" s="69">
        <v>12981</v>
      </c>
      <c r="Q8" s="82"/>
      <c r="R8" s="50">
        <f t="shared" si="1"/>
        <v>0</v>
      </c>
      <c r="S8" s="50">
        <f t="shared" si="1"/>
        <v>0</v>
      </c>
      <c r="T8" s="74"/>
      <c r="U8" s="74"/>
      <c r="V8" s="11">
        <f>(T8*0.4+U8*0.6)/J8</f>
        <v>0</v>
      </c>
      <c r="W8" s="74">
        <v>0</v>
      </c>
      <c r="X8" s="82"/>
    </row>
    <row r="9" spans="1:44" s="15" customFormat="1" ht="12.75">
      <c r="A9" s="51"/>
      <c r="B9" s="51"/>
      <c r="C9" s="51">
        <f>SUM(C5:C8)</f>
        <v>3459</v>
      </c>
      <c r="D9" s="80"/>
      <c r="E9" s="80"/>
      <c r="F9" s="81"/>
      <c r="G9" s="51">
        <f>SUM(G5:G8)</f>
        <v>3459</v>
      </c>
      <c r="H9" s="51">
        <f>SUM(H5:H8)</f>
        <v>0</v>
      </c>
      <c r="I9" s="51">
        <f>SUM(I5:I8)</f>
        <v>3459</v>
      </c>
      <c r="J9" s="51">
        <f>SUM(J5:J8)</f>
        <v>3459</v>
      </c>
      <c r="K9" s="50">
        <f>IF(O$9&lt;0,(-O9/O$9)*($Q$5/$J$9),((O9/O$9)*($Q$5/$J$9)))</f>
        <v>10.722752240531946</v>
      </c>
      <c r="L9" s="50">
        <f t="shared" si="0"/>
        <v>10.722752240531946</v>
      </c>
      <c r="M9" s="51">
        <f>SUM(M5:M8)</f>
        <v>55749</v>
      </c>
      <c r="N9" s="51">
        <f>SUM(N5:N8)</f>
        <v>54161.635</v>
      </c>
      <c r="O9" s="11">
        <f>(M9*0.4+N9*0.6)/J9</f>
        <v>15.841740676496098</v>
      </c>
      <c r="P9" s="51">
        <f>SUM(P5:P8)</f>
        <v>24476</v>
      </c>
      <c r="Q9" s="82"/>
      <c r="R9" s="50">
        <f t="shared" si="1"/>
        <v>0.0008673026886383347</v>
      </c>
      <c r="S9" s="50">
        <f t="shared" si="1"/>
        <v>0.0008673026886383347</v>
      </c>
      <c r="T9" s="51">
        <f>SUM(T5:T8)</f>
        <v>4</v>
      </c>
      <c r="U9" s="51">
        <f>SUM(U5:U8)</f>
        <v>5</v>
      </c>
      <c r="V9" s="51">
        <f>(T9*0.4+U9*0.6)/J9</f>
        <v>0.0013298641225787799</v>
      </c>
      <c r="W9" s="51">
        <f>SUM(W5:W8)</f>
        <v>1</v>
      </c>
      <c r="X9" s="82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28" s="14" customFormat="1" ht="12.75">
      <c r="A10" s="18"/>
      <c r="B10" s="18"/>
      <c r="C10" s="18"/>
      <c r="D10" s="17"/>
      <c r="E10" s="17"/>
      <c r="F10" s="17"/>
      <c r="G10" s="18"/>
      <c r="H10" s="18"/>
      <c r="I10" s="18"/>
      <c r="J10" s="18"/>
      <c r="K10" s="34"/>
      <c r="L10" s="34"/>
      <c r="M10" s="18"/>
      <c r="N10" s="18"/>
      <c r="O10" s="17"/>
      <c r="P10" s="18"/>
      <c r="Q10" s="17"/>
      <c r="R10" s="34"/>
      <c r="S10" s="34"/>
      <c r="T10" s="18"/>
      <c r="U10" s="18"/>
      <c r="V10" s="18"/>
      <c r="W10" s="18"/>
      <c r="X10" s="17"/>
      <c r="Y10" s="34"/>
      <c r="Z10" s="34"/>
      <c r="AA10" s="18"/>
      <c r="AB10" s="18"/>
    </row>
    <row r="11" spans="1:27" s="14" customFormat="1" ht="12.75">
      <c r="A11" s="77" t="s">
        <v>1</v>
      </c>
      <c r="B11" s="77" t="s">
        <v>2</v>
      </c>
      <c r="C11" s="77" t="s">
        <v>71</v>
      </c>
      <c r="D11" s="77"/>
      <c r="E11" s="77"/>
      <c r="F11" s="77"/>
      <c r="G11" s="77"/>
      <c r="H11" s="77"/>
      <c r="I11" s="77"/>
      <c r="J11" s="77" t="s">
        <v>72</v>
      </c>
      <c r="K11" s="77"/>
      <c r="L11" s="77"/>
      <c r="M11" s="77"/>
      <c r="N11" s="77"/>
      <c r="O11" s="77"/>
      <c r="P11" s="77"/>
      <c r="Q11" s="77" t="s">
        <v>73</v>
      </c>
      <c r="R11" s="77"/>
      <c r="S11" s="77"/>
      <c r="T11" s="77"/>
      <c r="U11" s="77"/>
      <c r="V11" s="77"/>
      <c r="W11" s="77"/>
      <c r="X11" s="78" t="s">
        <v>4</v>
      </c>
      <c r="Y11" s="78" t="s">
        <v>5</v>
      </c>
      <c r="Z11" s="78" t="s">
        <v>6</v>
      </c>
      <c r="AA11" s="78" t="s">
        <v>7</v>
      </c>
    </row>
    <row r="12" spans="1:27" s="14" customFormat="1" ht="114">
      <c r="A12" s="77"/>
      <c r="B12" s="77"/>
      <c r="C12" s="48" t="s">
        <v>51</v>
      </c>
      <c r="D12" s="48" t="s">
        <v>75</v>
      </c>
      <c r="E12" s="47" t="s">
        <v>56</v>
      </c>
      <c r="F12" s="47" t="s">
        <v>57</v>
      </c>
      <c r="G12" s="48" t="s">
        <v>59</v>
      </c>
      <c r="H12" s="48" t="s">
        <v>84</v>
      </c>
      <c r="I12" s="48" t="s">
        <v>76</v>
      </c>
      <c r="J12" s="48" t="s">
        <v>51</v>
      </c>
      <c r="K12" s="48" t="s">
        <v>75</v>
      </c>
      <c r="L12" s="47" t="s">
        <v>56</v>
      </c>
      <c r="M12" s="47" t="s">
        <v>57</v>
      </c>
      <c r="N12" s="48" t="s">
        <v>60</v>
      </c>
      <c r="O12" s="48" t="s">
        <v>85</v>
      </c>
      <c r="P12" s="48" t="s">
        <v>55</v>
      </c>
      <c r="Q12" s="48" t="s">
        <v>51</v>
      </c>
      <c r="R12" s="48" t="s">
        <v>75</v>
      </c>
      <c r="S12" s="71" t="s">
        <v>52</v>
      </c>
      <c r="T12" s="71" t="s">
        <v>53</v>
      </c>
      <c r="U12" s="48" t="s">
        <v>61</v>
      </c>
      <c r="V12" s="48" t="s">
        <v>83</v>
      </c>
      <c r="W12" s="48" t="s">
        <v>80</v>
      </c>
      <c r="X12" s="78"/>
      <c r="Y12" s="78"/>
      <c r="Z12" s="78"/>
      <c r="AA12" s="78"/>
    </row>
    <row r="13" spans="1:27" s="14" customFormat="1" ht="12.75">
      <c r="A13" s="21">
        <v>1</v>
      </c>
      <c r="B13" s="21" t="s">
        <v>65</v>
      </c>
      <c r="C13" s="50">
        <f aca="true" t="shared" si="2" ref="C13:D17">IF(G$17&lt;0,(-G13/G$17)*($I$13/$J$9),((G13/G$17)*($I$13/$J$9)))</f>
        <v>0.28272317117535234</v>
      </c>
      <c r="D13" s="50">
        <f t="shared" si="2"/>
        <v>-0.18820468343451865</v>
      </c>
      <c r="E13" s="23">
        <v>209</v>
      </c>
      <c r="F13" s="23">
        <v>220</v>
      </c>
      <c r="G13" s="11">
        <f>(E13*0.4+F13*0.6)/J5</f>
        <v>0.10136342266102492</v>
      </c>
      <c r="H13" s="24">
        <v>-26</v>
      </c>
      <c r="I13" s="83">
        <v>651</v>
      </c>
      <c r="J13" s="50">
        <f aca="true" t="shared" si="3" ref="J13:K17">IF(N$17&lt;0,(-N13/N$17)*($P$13/$J$9),((N13/N$17)*($P$13/$J$9)))</f>
        <v>0.05347891860082068</v>
      </c>
      <c r="K13" s="64">
        <f>IF(O$17&lt;0,(-O13/O$17)*($P$13/$J$9),((O13/O$17)*($P$13/$J$9)))</f>
        <v>0.03459587098197677</v>
      </c>
      <c r="L13" s="23">
        <v>1034</v>
      </c>
      <c r="M13" s="23">
        <v>950</v>
      </c>
      <c r="N13" s="11">
        <f>(L13*0.4+M13*0.6)/J5</f>
        <v>0.4624353549600376</v>
      </c>
      <c r="O13" s="24">
        <v>578</v>
      </c>
      <c r="P13" s="82">
        <v>153</v>
      </c>
      <c r="Q13" s="50">
        <f aca="true" t="shared" si="4" ref="Q13:R17">IF(U$17&lt;0,(-U13/U$17)*($W$13/$J$9),((U13/U$17)*($W$13/$J$9)))</f>
        <v>0.2571697226140104</v>
      </c>
      <c r="R13" s="50">
        <f t="shared" si="4"/>
        <v>0.1581381902283897</v>
      </c>
      <c r="S13" s="74">
        <v>131</v>
      </c>
      <c r="T13" s="74">
        <v>113</v>
      </c>
      <c r="U13" s="64">
        <f>(S13*0.4+T13*0.6)/J5</f>
        <v>0.05651151857075694</v>
      </c>
      <c r="V13" s="74">
        <v>40</v>
      </c>
      <c r="W13" s="82">
        <v>547</v>
      </c>
      <c r="X13" s="11">
        <f>K5+C13+J13</f>
        <v>5.488920112684552</v>
      </c>
      <c r="Y13" s="84">
        <f>L$29/SUM(J5:J8)</f>
        <v>11.114194854004047</v>
      </c>
      <c r="Z13" s="11">
        <f>L5+D13+K13</f>
        <v>2.46706057400203</v>
      </c>
      <c r="AA13" s="12">
        <v>0.8</v>
      </c>
    </row>
    <row r="14" spans="1:27" s="14" customFormat="1" ht="12.75">
      <c r="A14" s="21">
        <v>2</v>
      </c>
      <c r="B14" s="21" t="s">
        <v>66</v>
      </c>
      <c r="C14" s="50">
        <f t="shared" si="2"/>
        <v>0.03170883506967935</v>
      </c>
      <c r="D14" s="50">
        <f t="shared" si="2"/>
        <v>0</v>
      </c>
      <c r="E14" s="23">
        <v>6</v>
      </c>
      <c r="F14" s="23">
        <v>5</v>
      </c>
      <c r="G14" s="11">
        <f>(E14*0.4+F14*0.6)/J6</f>
        <v>0.01136842105263158</v>
      </c>
      <c r="H14" s="24"/>
      <c r="I14" s="83"/>
      <c r="J14" s="50">
        <f t="shared" si="3"/>
        <v>0.04460293591120658</v>
      </c>
      <c r="K14" s="64">
        <f>IF(O$17&lt;0,(-O14/O$17)*($P$13/$J$9),((O14/O$17)*($P$13/$J$9)))</f>
        <v>0.004070102468467855</v>
      </c>
      <c r="L14" s="23">
        <v>143</v>
      </c>
      <c r="M14" s="23">
        <v>210</v>
      </c>
      <c r="N14" s="11">
        <f>(L14*0.4+M14*0.6)/J6</f>
        <v>0.38568421052631574</v>
      </c>
      <c r="O14" s="24">
        <v>68</v>
      </c>
      <c r="P14" s="82"/>
      <c r="Q14" s="50">
        <f t="shared" si="4"/>
        <v>0</v>
      </c>
      <c r="R14" s="50">
        <f t="shared" si="4"/>
        <v>0</v>
      </c>
      <c r="S14" s="74"/>
      <c r="T14" s="74"/>
      <c r="U14" s="11">
        <f>(S14*0.4+T14*0.6)/J6</f>
        <v>0</v>
      </c>
      <c r="V14" s="74"/>
      <c r="W14" s="82"/>
      <c r="X14" s="11">
        <f>K6+C14+J14</f>
        <v>13.766410928233435</v>
      </c>
      <c r="Y14" s="84"/>
      <c r="Z14" s="11">
        <f>L6+D14+K14</f>
        <v>2.335160340737404</v>
      </c>
      <c r="AA14" s="12">
        <v>0.8</v>
      </c>
    </row>
    <row r="15" spans="1:27" s="14" customFormat="1" ht="12.75">
      <c r="A15" s="21">
        <v>3</v>
      </c>
      <c r="B15" s="21" t="s">
        <v>67</v>
      </c>
      <c r="C15" s="50">
        <f t="shared" si="2"/>
        <v>0.04204828771104882</v>
      </c>
      <c r="D15" s="50">
        <f t="shared" si="2"/>
        <v>0</v>
      </c>
      <c r="E15" s="24">
        <v>6</v>
      </c>
      <c r="F15" s="24">
        <v>6</v>
      </c>
      <c r="G15" s="11">
        <f>(E15*0.4+F15*0.6)/J7</f>
        <v>0.01507537688442211</v>
      </c>
      <c r="H15" s="24"/>
      <c r="I15" s="83"/>
      <c r="J15" s="50">
        <f t="shared" si="3"/>
        <v>0.013656718968994631</v>
      </c>
      <c r="K15" s="64">
        <f t="shared" si="3"/>
        <v>0.0024540323706938537</v>
      </c>
      <c r="L15" s="23">
        <v>11</v>
      </c>
      <c r="M15" s="23">
        <v>71</v>
      </c>
      <c r="N15" s="11">
        <f>(L15*0.4+M15*0.6)/J7</f>
        <v>0.11809045226130653</v>
      </c>
      <c r="O15" s="24">
        <v>41</v>
      </c>
      <c r="P15" s="82"/>
      <c r="Q15" s="50">
        <f t="shared" si="4"/>
        <v>0</v>
      </c>
      <c r="R15" s="50">
        <f t="shared" si="4"/>
        <v>0</v>
      </c>
      <c r="S15" s="74"/>
      <c r="T15" s="74"/>
      <c r="U15" s="11">
        <f>(S15*0.4+T15*0.6)/J7</f>
        <v>0</v>
      </c>
      <c r="V15" s="74"/>
      <c r="W15" s="82"/>
      <c r="X15" s="11">
        <f>K7+C15+J15</f>
        <v>3.9808213016173086</v>
      </c>
      <c r="Y15" s="84"/>
      <c r="Z15" s="11">
        <f>L7+D15+K15</f>
        <v>0.08656779402219465</v>
      </c>
      <c r="AA15" s="12">
        <v>0.8</v>
      </c>
    </row>
    <row r="16" spans="1:27" s="14" customFormat="1" ht="12.75">
      <c r="A16" s="21">
        <v>4</v>
      </c>
      <c r="B16" s="21" t="s">
        <v>68</v>
      </c>
      <c r="C16" s="50">
        <f t="shared" si="2"/>
        <v>0.03889084911313855</v>
      </c>
      <c r="D16" s="50">
        <f t="shared" si="2"/>
        <v>0</v>
      </c>
      <c r="E16" s="24">
        <v>4</v>
      </c>
      <c r="F16" s="24">
        <v>8</v>
      </c>
      <c r="G16" s="11">
        <f>(E16*0.4+F16*0.6)/J8</f>
        <v>0.01394335511982571</v>
      </c>
      <c r="H16" s="24"/>
      <c r="I16" s="83"/>
      <c r="J16" s="50">
        <f t="shared" si="3"/>
        <v>0.027513227513227514</v>
      </c>
      <c r="K16" s="64">
        <f t="shared" si="3"/>
        <v>0.003112431299416595</v>
      </c>
      <c r="L16" s="23">
        <v>75</v>
      </c>
      <c r="M16" s="23">
        <v>132</v>
      </c>
      <c r="N16" s="11">
        <f>(L16*0.4+M16*0.6)/J8</f>
        <v>0.23790849673202616</v>
      </c>
      <c r="O16" s="24">
        <v>52</v>
      </c>
      <c r="P16" s="82"/>
      <c r="Q16" s="50">
        <f t="shared" si="4"/>
        <v>0</v>
      </c>
      <c r="R16" s="50">
        <f t="shared" si="4"/>
        <v>0</v>
      </c>
      <c r="S16" s="74"/>
      <c r="T16" s="74"/>
      <c r="U16" s="11">
        <f>(S16*0.4+T16*0.6)/J8</f>
        <v>0</v>
      </c>
      <c r="V16" s="74"/>
      <c r="W16" s="82"/>
      <c r="X16" s="11">
        <f>K8+C16+J16</f>
        <v>39.42408464349757</v>
      </c>
      <c r="Y16" s="84"/>
      <c r="Z16" s="11">
        <f>L8+D16+K16</f>
        <v>5.689991285456354</v>
      </c>
      <c r="AA16" s="12">
        <v>0.8</v>
      </c>
    </row>
    <row r="17" spans="1:27" s="15" customFormat="1" ht="12.75">
      <c r="A17" s="51"/>
      <c r="B17" s="51"/>
      <c r="C17" s="52">
        <f t="shared" si="2"/>
        <v>0.18820468343451865</v>
      </c>
      <c r="D17" s="52">
        <f t="shared" si="2"/>
        <v>-0.18820468343451865</v>
      </c>
      <c r="E17" s="51">
        <f>SUM(E13:E16)</f>
        <v>225</v>
      </c>
      <c r="F17" s="51">
        <f>SUM(F13:F16)</f>
        <v>239</v>
      </c>
      <c r="G17" s="51">
        <f>(E17*0.4+F17*0.6)/J9</f>
        <v>0.06747614917606244</v>
      </c>
      <c r="H17" s="51">
        <f>SUM(H13:H16)</f>
        <v>-26</v>
      </c>
      <c r="I17" s="83"/>
      <c r="J17" s="52">
        <f t="shared" si="3"/>
        <v>0.04423243712055507</v>
      </c>
      <c r="K17" s="65">
        <f t="shared" si="3"/>
        <v>0.04423243712055507</v>
      </c>
      <c r="L17" s="51">
        <f>SUM(L13:L16)</f>
        <v>1263</v>
      </c>
      <c r="M17" s="51">
        <f>SUM(M13:M16)</f>
        <v>1363</v>
      </c>
      <c r="N17" s="51">
        <f>(L17*0.4+M17*0.6)/J9</f>
        <v>0.38248048568950566</v>
      </c>
      <c r="O17" s="51">
        <f>SUM(O13:O16)</f>
        <v>739</v>
      </c>
      <c r="P17" s="82"/>
      <c r="Q17" s="52">
        <f t="shared" si="4"/>
        <v>0.1581381902283897</v>
      </c>
      <c r="R17" s="52">
        <f t="shared" si="4"/>
        <v>0.1581381902283897</v>
      </c>
      <c r="S17" s="51">
        <f>SUM(S13:S16)</f>
        <v>131</v>
      </c>
      <c r="T17" s="51">
        <f>SUM(T13:T16)</f>
        <v>113</v>
      </c>
      <c r="U17" s="51">
        <f>(S17*0.4+T17*0.6)/J9</f>
        <v>0.03474992772477595</v>
      </c>
      <c r="V17" s="51">
        <f>SUM(V13:V16)</f>
        <v>40</v>
      </c>
      <c r="W17" s="82"/>
      <c r="X17" s="51">
        <f>K9+R9+C17+J17</f>
        <v>10.956056663775659</v>
      </c>
      <c r="Y17" s="84"/>
      <c r="Z17" s="53">
        <f>L9+S9+D17+K17+R17</f>
        <v>10.737785487135012</v>
      </c>
      <c r="AA17" s="51">
        <v>1</v>
      </c>
    </row>
    <row r="18" spans="1:28" s="14" customFormat="1" ht="12.75">
      <c r="A18" s="18"/>
      <c r="B18" s="18"/>
      <c r="C18" s="18"/>
      <c r="D18" s="17"/>
      <c r="E18" s="17"/>
      <c r="F18" s="17"/>
      <c r="G18" s="18"/>
      <c r="H18" s="18"/>
      <c r="I18" s="18"/>
      <c r="J18" s="18"/>
      <c r="K18" s="34"/>
      <c r="L18" s="34"/>
      <c r="M18" s="18"/>
      <c r="N18" s="18"/>
      <c r="O18" s="17"/>
      <c r="P18" s="18"/>
      <c r="Q18" s="17"/>
      <c r="R18" s="34"/>
      <c r="S18" s="34"/>
      <c r="T18" s="18"/>
      <c r="U18" s="18"/>
      <c r="V18" s="18"/>
      <c r="W18" s="18"/>
      <c r="X18" s="17"/>
      <c r="Y18" s="34"/>
      <c r="Z18" s="34"/>
      <c r="AA18" s="18"/>
      <c r="AB18" s="18"/>
    </row>
    <row r="19" spans="1:28" s="14" customFormat="1" ht="12.75">
      <c r="A19" s="77" t="s">
        <v>1</v>
      </c>
      <c r="B19" s="77" t="s">
        <v>2</v>
      </c>
      <c r="C19" s="78" t="s">
        <v>86</v>
      </c>
      <c r="D19" s="78" t="s">
        <v>8</v>
      </c>
      <c r="E19" s="85" t="s">
        <v>9</v>
      </c>
      <c r="F19" s="78" t="s">
        <v>10</v>
      </c>
      <c r="G19" s="86" t="s">
        <v>11</v>
      </c>
      <c r="H19" s="86" t="s">
        <v>12</v>
      </c>
      <c r="I19" s="86" t="s">
        <v>13</v>
      </c>
      <c r="J19" s="78" t="s">
        <v>14</v>
      </c>
      <c r="K19" s="77" t="s">
        <v>15</v>
      </c>
      <c r="L19" s="78" t="s">
        <v>16</v>
      </c>
      <c r="M19" s="77" t="s">
        <v>17</v>
      </c>
      <c r="N19" s="78" t="s">
        <v>18</v>
      </c>
      <c r="O19" s="78" t="s">
        <v>19</v>
      </c>
      <c r="P19" s="77" t="s">
        <v>20</v>
      </c>
      <c r="Q19" s="77" t="s">
        <v>21</v>
      </c>
      <c r="R19" s="77" t="s">
        <v>22</v>
      </c>
      <c r="S19" s="77" t="s">
        <v>23</v>
      </c>
      <c r="T19" s="78" t="s">
        <v>24</v>
      </c>
      <c r="U19" s="78" t="s">
        <v>78</v>
      </c>
      <c r="V19" s="90" t="s">
        <v>79</v>
      </c>
      <c r="W19" s="77" t="s">
        <v>25</v>
      </c>
      <c r="X19" s="78" t="s">
        <v>26</v>
      </c>
      <c r="Y19" s="78" t="s">
        <v>27</v>
      </c>
      <c r="Z19" s="78" t="s">
        <v>28</v>
      </c>
      <c r="AA19" s="87" t="s">
        <v>29</v>
      </c>
      <c r="AB19" s="87" t="s">
        <v>30</v>
      </c>
    </row>
    <row r="20" spans="1:28" s="14" customFormat="1" ht="24" customHeight="1">
      <c r="A20" s="77"/>
      <c r="B20" s="77"/>
      <c r="C20" s="78"/>
      <c r="D20" s="78"/>
      <c r="E20" s="85"/>
      <c r="F20" s="78"/>
      <c r="G20" s="86"/>
      <c r="H20" s="86"/>
      <c r="I20" s="86"/>
      <c r="J20" s="78"/>
      <c r="K20" s="77"/>
      <c r="L20" s="78"/>
      <c r="M20" s="77"/>
      <c r="N20" s="78"/>
      <c r="O20" s="78"/>
      <c r="P20" s="77"/>
      <c r="Q20" s="77"/>
      <c r="R20" s="77"/>
      <c r="S20" s="77"/>
      <c r="T20" s="78"/>
      <c r="U20" s="78"/>
      <c r="V20" s="90"/>
      <c r="W20" s="77"/>
      <c r="X20" s="78"/>
      <c r="Y20" s="78"/>
      <c r="Z20" s="78"/>
      <c r="AA20" s="87"/>
      <c r="AB20" s="87"/>
    </row>
    <row r="21" spans="1:28" s="14" customFormat="1" ht="12.75">
      <c r="A21" s="21">
        <v>1</v>
      </c>
      <c r="B21" s="21" t="s">
        <v>65</v>
      </c>
      <c r="C21" s="72">
        <v>0.35</v>
      </c>
      <c r="D21" s="12">
        <f>IF(C21=0,AA13,AA13*C21)</f>
        <v>0.27999999999999997</v>
      </c>
      <c r="E21" s="54">
        <f>+(X13/$Y$13)+((Z13-X13)/$Y$13)*0.25*D21</f>
        <v>0.4748333113014948</v>
      </c>
      <c r="F21" s="55">
        <f>E21/K29</f>
        <v>0.8743391029912498</v>
      </c>
      <c r="G21" s="26">
        <v>0.5</v>
      </c>
      <c r="H21" s="26">
        <v>0.25</v>
      </c>
      <c r="I21" s="26">
        <v>0.25</v>
      </c>
      <c r="J21" s="50">
        <f>+IF(AND(G21&gt;0,H21&gt;0,I21&gt;0,G21+H21+I21=1),1,НЕВЕРНО)</f>
        <v>1</v>
      </c>
      <c r="K21" s="56">
        <v>2.5</v>
      </c>
      <c r="L21" s="88">
        <v>2.5</v>
      </c>
      <c r="M21" s="13">
        <v>1.6</v>
      </c>
      <c r="N21" s="89">
        <v>1.6</v>
      </c>
      <c r="O21" s="50">
        <f>+(K21+0.25*G5/I5)/($L$21+0.25*SUM($G$5:$G$8)/SUM($I$5:$I$8)*(M21/$N$21))</f>
        <v>1</v>
      </c>
      <c r="P21" s="25">
        <v>39.91</v>
      </c>
      <c r="Q21" s="13">
        <v>91.8</v>
      </c>
      <c r="R21" s="13">
        <v>0</v>
      </c>
      <c r="S21" s="13">
        <v>9.5</v>
      </c>
      <c r="T21" s="11">
        <f>+(P21+R21)/(Q21+S21)</f>
        <v>0.3939782823297137</v>
      </c>
      <c r="U21" s="50">
        <v>1.1</v>
      </c>
      <c r="V21" s="56">
        <v>1.5</v>
      </c>
      <c r="W21" s="68">
        <v>2127</v>
      </c>
      <c r="X21" s="11">
        <f>+H5+C5</f>
        <v>2127</v>
      </c>
      <c r="Y21" s="50">
        <f>+(1+V21*W21/X21)/(1+V21*SUM($W$21:$W$24)/SUM($X$21:$X$24))</f>
        <v>1</v>
      </c>
      <c r="Z21" s="67">
        <f>+G21*(O21/U21)+H21*Y21+I21*(T21/U21)</f>
        <v>0.7940859732567531</v>
      </c>
      <c r="AA21" s="22">
        <v>0.48</v>
      </c>
      <c r="AB21" s="4">
        <v>0.01</v>
      </c>
    </row>
    <row r="22" spans="1:28" s="14" customFormat="1" ht="12.75">
      <c r="A22" s="21">
        <v>2</v>
      </c>
      <c r="B22" s="21" t="s">
        <v>66</v>
      </c>
      <c r="C22" s="72">
        <v>0.19</v>
      </c>
      <c r="D22" s="12">
        <f>IF(C22=0,AA14,AA14*C22)</f>
        <v>0.15200000000000002</v>
      </c>
      <c r="E22" s="54">
        <f>+(X14/$Y$13)+((Z14-X14)/$Y$13)*0.25*D22</f>
        <v>1.1995491874164446</v>
      </c>
      <c r="F22" s="55">
        <f>E22/K30</f>
        <v>0.7231417328348737</v>
      </c>
      <c r="G22" s="26">
        <v>0.5</v>
      </c>
      <c r="H22" s="26">
        <v>0.25</v>
      </c>
      <c r="I22" s="26">
        <v>0.25</v>
      </c>
      <c r="J22" s="50">
        <f>+IF(AND(G22&gt;0,H22&gt;0,I22&gt;0,G22+H22+I22=1),1,НЕВЕРНО)</f>
        <v>1</v>
      </c>
      <c r="K22" s="56">
        <v>2.5</v>
      </c>
      <c r="L22" s="88"/>
      <c r="M22" s="13">
        <v>1.6</v>
      </c>
      <c r="N22" s="89"/>
      <c r="O22" s="50">
        <f>+(K22+0.25*G6/I6)/($L$21+0.25*SUM($G$5:$G$8)/SUM($I$5:$I$8)*(M22/$N$21))</f>
        <v>1</v>
      </c>
      <c r="P22" s="25">
        <v>5.08</v>
      </c>
      <c r="Q22" s="13">
        <v>91.8</v>
      </c>
      <c r="R22" s="13">
        <v>0</v>
      </c>
      <c r="S22" s="13">
        <v>9.5</v>
      </c>
      <c r="T22" s="11">
        <f>+(P22+R22)/(Q22+S22)</f>
        <v>0.050148075024679176</v>
      </c>
      <c r="U22" s="50">
        <v>1.1</v>
      </c>
      <c r="V22" s="56">
        <v>1.5</v>
      </c>
      <c r="W22" s="68">
        <v>475</v>
      </c>
      <c r="X22" s="11">
        <f>+H6+C6</f>
        <v>475</v>
      </c>
      <c r="Y22" s="50">
        <f>+(1+V22*W22/X22)/(1+V22*SUM($W$21:$W$24)/SUM($X$21:$X$24))</f>
        <v>1</v>
      </c>
      <c r="Z22" s="67">
        <f>+G22*(O22/U22)+H22*Y22+I22*(T22/U22)</f>
        <v>0.7159427443237908</v>
      </c>
      <c r="AA22" s="22">
        <v>0.27</v>
      </c>
      <c r="AB22" s="4">
        <v>0.01</v>
      </c>
    </row>
    <row r="23" spans="1:28" s="14" customFormat="1" ht="12.75">
      <c r="A23" s="21">
        <v>3</v>
      </c>
      <c r="B23" s="21" t="s">
        <v>67</v>
      </c>
      <c r="C23" s="72">
        <v>0.18</v>
      </c>
      <c r="D23" s="12">
        <f>IF(C23=0,AA15,AA15*C23)</f>
        <v>0.144</v>
      </c>
      <c r="E23" s="54">
        <f>+(X15/$Y$13)+((Z15-X15)/$Y$13)*0.25*D23</f>
        <v>0.3455606299686426</v>
      </c>
      <c r="F23" s="55">
        <f>E23/K31</f>
        <v>0.18599195723196074</v>
      </c>
      <c r="G23" s="26">
        <v>0.5</v>
      </c>
      <c r="H23" s="26">
        <v>0.25</v>
      </c>
      <c r="I23" s="26">
        <v>0.25</v>
      </c>
      <c r="J23" s="50">
        <f>+IF(AND(G23&gt;0,H23&gt;0,I23&gt;0,G23+H23+I23=1),1,НЕВЕРНО)</f>
        <v>1</v>
      </c>
      <c r="K23" s="56">
        <v>2.5</v>
      </c>
      <c r="L23" s="88"/>
      <c r="M23" s="13">
        <v>1.6</v>
      </c>
      <c r="N23" s="89"/>
      <c r="O23" s="50">
        <f>+(K23+0.25*G7/I7)/($L$21+0.25*SUM($G$5:$G$8)/SUM($I$5:$I$8)*(M23/$N$21))</f>
        <v>1</v>
      </c>
      <c r="P23" s="25">
        <v>0.62</v>
      </c>
      <c r="Q23" s="13">
        <v>91.8</v>
      </c>
      <c r="R23" s="13">
        <v>0</v>
      </c>
      <c r="S23" s="13">
        <v>9.5</v>
      </c>
      <c r="T23" s="11">
        <f>+(P23+R23)/(Q23+S23)</f>
        <v>0.006120434353405726</v>
      </c>
      <c r="U23" s="50">
        <v>1.1</v>
      </c>
      <c r="V23" s="56">
        <v>1.5</v>
      </c>
      <c r="W23" s="68">
        <v>398</v>
      </c>
      <c r="X23" s="11">
        <f>+H7+C7</f>
        <v>398</v>
      </c>
      <c r="Y23" s="50">
        <f>+(1+V23*W23/X23)/(1+V23*SUM($W$21:$W$24)/SUM($X$21:$X$24))</f>
        <v>1</v>
      </c>
      <c r="Z23" s="67">
        <f>+G23*(O23/U23)+H23*Y23+I23*(T23/U23)</f>
        <v>0.7059364623530467</v>
      </c>
      <c r="AA23" s="22">
        <v>0.02</v>
      </c>
      <c r="AB23" s="4">
        <v>0.01</v>
      </c>
    </row>
    <row r="24" spans="1:28" s="14" customFormat="1" ht="12.75">
      <c r="A24" s="21">
        <v>4</v>
      </c>
      <c r="B24" s="21" t="s">
        <v>68</v>
      </c>
      <c r="C24" s="72">
        <v>0.28</v>
      </c>
      <c r="D24" s="12">
        <f>IF(C24=0,AA16,AA16*C24)</f>
        <v>0.22400000000000003</v>
      </c>
      <c r="E24" s="54">
        <f>+(X16/$Y$13)+((Z16-X16)/$Y$13)*0.25*D24</f>
        <v>3.377210486994904</v>
      </c>
      <c r="F24" s="55">
        <f>E24/K32</f>
        <v>1.9963495697645566</v>
      </c>
      <c r="G24" s="26">
        <v>0.5</v>
      </c>
      <c r="H24" s="26">
        <v>0.25</v>
      </c>
      <c r="I24" s="26">
        <v>0.25</v>
      </c>
      <c r="J24" s="50">
        <f>+IF(AND(G24&gt;0,H24&gt;0,I24&gt;0,G24+H24+I24=1),1,НЕВЕРНО)</f>
        <v>1</v>
      </c>
      <c r="K24" s="56">
        <v>2.5</v>
      </c>
      <c r="L24" s="88"/>
      <c r="M24" s="13">
        <v>1.6</v>
      </c>
      <c r="N24" s="89"/>
      <c r="O24" s="50">
        <f>+(K24+0.25*G8/I8)/($L$21+0.25*SUM($G$5:$G$8)/SUM($I$5:$I$8)*(M24/$N$21))</f>
        <v>1</v>
      </c>
      <c r="P24" s="25">
        <v>4.04</v>
      </c>
      <c r="Q24" s="13">
        <v>91.8</v>
      </c>
      <c r="R24" s="13">
        <v>0</v>
      </c>
      <c r="S24" s="13">
        <v>9.5</v>
      </c>
      <c r="T24" s="11">
        <f>+(P24+R24)/(Q24+S24)</f>
        <v>0.03988153998025667</v>
      </c>
      <c r="U24" s="50">
        <v>1.1</v>
      </c>
      <c r="V24" s="56">
        <v>1.5</v>
      </c>
      <c r="W24" s="68">
        <v>459</v>
      </c>
      <c r="X24" s="11">
        <f>+H8+C8</f>
        <v>459</v>
      </c>
      <c r="Y24" s="50">
        <f>+(1+V24*W24/X24)/(1+V24*SUM($W$21:$W$24)/SUM($X$21:$X$24))</f>
        <v>1</v>
      </c>
      <c r="Z24" s="67">
        <f>+G24*(O24/U24)+H24*Y24+I24*(T24/U24)</f>
        <v>0.7136094409046039</v>
      </c>
      <c r="AA24" s="22">
        <v>0.23</v>
      </c>
      <c r="AB24" s="4">
        <v>0.01</v>
      </c>
    </row>
    <row r="25" spans="1:28" s="15" customFormat="1" ht="12.75">
      <c r="A25" s="51"/>
      <c r="B25" s="51"/>
      <c r="C25" s="51">
        <f>SUM(C21:C24)</f>
        <v>1</v>
      </c>
      <c r="D25" s="51">
        <f>SUM(D21:D24)</f>
        <v>0.8</v>
      </c>
      <c r="E25" s="51">
        <f>SUM(E21:E24)</f>
        <v>5.397153615681486</v>
      </c>
      <c r="F25" s="58">
        <f>E25/K33</f>
        <v>5.397153615681486</v>
      </c>
      <c r="G25" s="59"/>
      <c r="H25" s="59"/>
      <c r="I25" s="59"/>
      <c r="J25" s="52"/>
      <c r="K25" s="59"/>
      <c r="L25" s="88"/>
      <c r="M25" s="51"/>
      <c r="N25" s="89"/>
      <c r="O25" s="52">
        <f>+(K25+0.25*G9/I9)/($L$21+0.25*SUM($G$5:$G$8)/SUM($I$5:$I$8)*(M25/$N$21))</f>
        <v>0.1</v>
      </c>
      <c r="P25" s="51"/>
      <c r="Q25" s="51"/>
      <c r="R25" s="51"/>
      <c r="S25" s="51"/>
      <c r="T25" s="53" t="e">
        <f>+(P25+R25)/(Q25+S25)</f>
        <v>#DIV/0!</v>
      </c>
      <c r="U25" s="53"/>
      <c r="V25" s="53"/>
      <c r="W25" s="53">
        <f>SUM(W21:W24)</f>
        <v>3459</v>
      </c>
      <c r="X25" s="53">
        <f>+H9+C9</f>
        <v>3459</v>
      </c>
      <c r="Y25" s="53">
        <f>+(1+V25*W25/X25)/(1+V25*SUM($W$21:$W$24)/SUM($X$21:$X$24))</f>
        <v>1</v>
      </c>
      <c r="Z25" s="60" t="e">
        <f>+G25*O25+H25*Y25+I25*T25</f>
        <v>#DIV/0!</v>
      </c>
      <c r="AA25" s="60">
        <f>SUM(AA21:AA24)</f>
        <v>1</v>
      </c>
      <c r="AB25" s="60"/>
    </row>
    <row r="26" spans="1:28" s="14" customFormat="1" ht="12.75">
      <c r="A26" s="18"/>
      <c r="B26" s="18"/>
      <c r="C26" s="18"/>
      <c r="D26" s="17"/>
      <c r="E26" s="17"/>
      <c r="F26" s="17"/>
      <c r="G26" s="18"/>
      <c r="H26" s="18"/>
      <c r="I26" s="18"/>
      <c r="J26" s="18"/>
      <c r="K26" s="34"/>
      <c r="L26" s="34"/>
      <c r="M26" s="18"/>
      <c r="N26" s="18"/>
      <c r="O26" s="17"/>
      <c r="P26" s="18"/>
      <c r="Q26" s="17"/>
      <c r="R26" s="34"/>
      <c r="S26" s="34"/>
      <c r="T26" s="18"/>
      <c r="U26" s="18"/>
      <c r="V26" s="18"/>
      <c r="W26" s="18"/>
      <c r="X26" s="17"/>
      <c r="Y26" s="34"/>
      <c r="Z26" s="34"/>
      <c r="AA26" s="18"/>
      <c r="AB26" s="18"/>
    </row>
    <row r="27" spans="1:28" s="14" customFormat="1" ht="12.75">
      <c r="A27" s="77" t="s">
        <v>1</v>
      </c>
      <c r="B27" s="77" t="s">
        <v>2</v>
      </c>
      <c r="C27" s="87" t="s">
        <v>31</v>
      </c>
      <c r="D27" s="78" t="s">
        <v>32</v>
      </c>
      <c r="E27" s="77" t="s">
        <v>33</v>
      </c>
      <c r="F27" s="78" t="s">
        <v>34</v>
      </c>
      <c r="G27" s="78" t="s">
        <v>35</v>
      </c>
      <c r="H27" s="77" t="s">
        <v>36</v>
      </c>
      <c r="I27" s="78" t="s">
        <v>37</v>
      </c>
      <c r="J27" s="78" t="s">
        <v>38</v>
      </c>
      <c r="K27" s="85" t="s">
        <v>39</v>
      </c>
      <c r="L27" s="78" t="s">
        <v>40</v>
      </c>
      <c r="M27" s="77" t="s">
        <v>41</v>
      </c>
      <c r="N27" s="77" t="s">
        <v>42</v>
      </c>
      <c r="O27" s="85" t="s">
        <v>43</v>
      </c>
      <c r="P27" s="17"/>
      <c r="Q27" s="34"/>
      <c r="R27" s="34"/>
      <c r="S27" s="18"/>
      <c r="T27" s="18"/>
      <c r="U27" s="18"/>
      <c r="V27" s="18"/>
      <c r="W27" s="17"/>
      <c r="X27" s="34"/>
      <c r="Y27" s="34"/>
      <c r="Z27" s="18"/>
      <c r="AA27" s="18"/>
      <c r="AB27" s="18"/>
    </row>
    <row r="28" spans="1:28" s="14" customFormat="1" ht="12.75">
      <c r="A28" s="77"/>
      <c r="B28" s="77"/>
      <c r="C28" s="87"/>
      <c r="D28" s="78"/>
      <c r="E28" s="77"/>
      <c r="F28" s="78"/>
      <c r="G28" s="78"/>
      <c r="H28" s="77"/>
      <c r="I28" s="78"/>
      <c r="J28" s="78"/>
      <c r="K28" s="85"/>
      <c r="L28" s="78"/>
      <c r="M28" s="77"/>
      <c r="N28" s="77"/>
      <c r="O28" s="85"/>
      <c r="P28" s="17"/>
      <c r="Q28" s="34"/>
      <c r="R28" s="34"/>
      <c r="S28" s="18"/>
      <c r="T28" s="18"/>
      <c r="U28" s="18"/>
      <c r="V28" s="18"/>
      <c r="W28" s="17"/>
      <c r="X28" s="34"/>
      <c r="Y28" s="34"/>
      <c r="Z28" s="18"/>
      <c r="AA28" s="18"/>
      <c r="AB28" s="18"/>
    </row>
    <row r="29" spans="1:28" s="14" customFormat="1" ht="15.75">
      <c r="A29" s="21">
        <v>1</v>
      </c>
      <c r="B29" s="21" t="s">
        <v>65</v>
      </c>
      <c r="C29" s="61">
        <v>0.51</v>
      </c>
      <c r="D29" s="50">
        <f>+IF(AND(AA21&gt;0,AB21&gt;0,C29&gt;0,AA21+AB21+C29=1),1,НЕВЕРНО)</f>
        <v>1</v>
      </c>
      <c r="E29" s="62">
        <v>4</v>
      </c>
      <c r="F29" s="57">
        <f>0.2*SUM($I$5:$I$8)/E29/I5+0.8</f>
        <v>0.881311706629055</v>
      </c>
      <c r="G29" s="57">
        <f>+(1+H5/I5)/(1+SUM($H$5:$H$8)/SUM($I$5:$I$8))</f>
        <v>1</v>
      </c>
      <c r="H29" s="20">
        <v>245</v>
      </c>
      <c r="I29" s="64">
        <f>+(H29/X21)/(SUM($H$29:$H$32)/SUM($X$21:$X$24))</f>
        <v>0.25264892991906757</v>
      </c>
      <c r="J29" s="64">
        <f>+AA21*F29+AB21*G29+C29*I29</f>
        <v>0.5618805734406709</v>
      </c>
      <c r="K29" s="54">
        <f>+Z21*J29*SUM($I$5:$I$8)/SUMPRODUCT($Z$21:$Z$24,$J$29:$J$32,$I$5:$I$8)</f>
        <v>0.5430768333213238</v>
      </c>
      <c r="L29" s="91">
        <f>Q5+X5+I13+P13+W13</f>
        <v>38444</v>
      </c>
      <c r="M29" s="94">
        <v>1.0777779</v>
      </c>
      <c r="N29" s="27"/>
      <c r="O29" s="51">
        <f>IF(F21&gt;$M$29,0,($M$29-F21)*($L$29/SUM($I$5:$I$8))*K29*I5-N29)*1000</f>
        <v>2611803.8186034053</v>
      </c>
      <c r="P29" s="73"/>
      <c r="Q29" s="34"/>
      <c r="R29" s="34"/>
      <c r="S29" s="18"/>
      <c r="T29" s="18"/>
      <c r="U29" s="18"/>
      <c r="V29" s="18"/>
      <c r="W29" s="17"/>
      <c r="X29" s="34"/>
      <c r="Y29" s="34"/>
      <c r="Z29" s="18"/>
      <c r="AA29" s="18"/>
      <c r="AB29" s="18"/>
    </row>
    <row r="30" spans="1:28" s="14" customFormat="1" ht="15.75">
      <c r="A30" s="21">
        <v>2</v>
      </c>
      <c r="B30" s="21" t="s">
        <v>66</v>
      </c>
      <c r="C30" s="61">
        <v>0.72</v>
      </c>
      <c r="D30" s="50">
        <f>+IF(AND(AA22&gt;0,AB22&gt;0,C30&gt;0,AA22+AB22+C30=1),1,НЕВЕРНО)</f>
        <v>1</v>
      </c>
      <c r="E30" s="62">
        <v>4</v>
      </c>
      <c r="F30" s="57">
        <f>0.2*SUM($I$5:$I$8)/E30/I6+0.8</f>
        <v>1.1641052631578948</v>
      </c>
      <c r="G30" s="57">
        <f>+(1+H6/I6)/(1+SUM($H$5:$H$8)/SUM($I$5:$I$8))</f>
        <v>1</v>
      </c>
      <c r="H30" s="68">
        <v>475</v>
      </c>
      <c r="I30" s="64">
        <f>+(H30/X22)/(SUM($H$29:$H$32)/SUM($X$21:$X$24))</f>
        <v>2.193405199746354</v>
      </c>
      <c r="J30" s="64">
        <f>+AA22*F30+AB22*G30+C30*I30</f>
        <v>1.9035601648700065</v>
      </c>
      <c r="K30" s="54">
        <f>+Z22*J30*SUM($I$5:$I$8)/SUMPRODUCT($Z$21:$Z$24,$J$29:$J$32,$I$5:$I$8)</f>
        <v>1.6588023245649914</v>
      </c>
      <c r="L30" s="92"/>
      <c r="M30" s="95"/>
      <c r="N30" s="27"/>
      <c r="O30" s="51">
        <f>IF(F22&gt;$M$29,0,($M$29-F22)*($L$29/SUM($I$5:$I$8))*K30*I6-N30)*1000</f>
        <v>3105626.873142624</v>
      </c>
      <c r="P30" s="73"/>
      <c r="Q30" s="34"/>
      <c r="R30" s="34"/>
      <c r="S30" s="18"/>
      <c r="T30" s="18"/>
      <c r="U30" s="18"/>
      <c r="V30" s="18"/>
      <c r="W30" s="17"/>
      <c r="X30" s="34"/>
      <c r="Y30" s="34"/>
      <c r="Z30" s="18"/>
      <c r="AA30" s="18"/>
      <c r="AB30" s="18"/>
    </row>
    <row r="31" spans="1:28" s="14" customFormat="1" ht="15.75">
      <c r="A31" s="21">
        <v>3</v>
      </c>
      <c r="B31" s="21" t="s">
        <v>67</v>
      </c>
      <c r="C31" s="61">
        <v>0.97</v>
      </c>
      <c r="D31" s="50">
        <f>+IF(AND(AA23&gt;0,AB23&gt;0,C31&gt;0,AA23+AB23+C31=1),1,НЕВЕРНО)</f>
        <v>1</v>
      </c>
      <c r="E31" s="62">
        <v>4</v>
      </c>
      <c r="F31" s="57">
        <f>0.2*SUM($I$5:$I$8)/E31/I7+0.8</f>
        <v>1.2345477386934673</v>
      </c>
      <c r="G31" s="57">
        <f>+(1+H7/I7)/(1+SUM($H$5:$H$8)/SUM($I$5:$I$8))</f>
        <v>1</v>
      </c>
      <c r="H31" s="68">
        <v>398</v>
      </c>
      <c r="I31" s="64">
        <f>+(H31/X23)/(SUM($H$29:$H$32)/SUM($X$21:$X$24))</f>
        <v>2.193405199746354</v>
      </c>
      <c r="J31" s="64">
        <f>+AA23*F31+AB23*G31+C31*I31</f>
        <v>2.1622939985278324</v>
      </c>
      <c r="K31" s="54">
        <f>+Z23*J31*SUM($I$5:$I$8)/SUMPRODUCT($Z$21:$Z$24,$J$29:$J$32,$I$5:$I$8)</f>
        <v>1.8579331876037792</v>
      </c>
      <c r="L31" s="92"/>
      <c r="M31" s="95"/>
      <c r="N31" s="27"/>
      <c r="O31" s="51">
        <f>IF(F23&gt;$M$29,0,($M$29-F23)*($L$29/SUM($I$5:$I$8))*K31*I7-N31)*1000</f>
        <v>7329119.33999279</v>
      </c>
      <c r="P31" s="73"/>
      <c r="Q31" s="34"/>
      <c r="R31" s="34"/>
      <c r="S31" s="18"/>
      <c r="T31" s="18"/>
      <c r="U31" s="18"/>
      <c r="V31" s="18"/>
      <c r="W31" s="17"/>
      <c r="X31" s="34"/>
      <c r="Y31" s="34"/>
      <c r="Z31" s="18"/>
      <c r="AA31" s="18"/>
      <c r="AB31" s="18"/>
    </row>
    <row r="32" spans="1:28" s="14" customFormat="1" ht="15.75">
      <c r="A32" s="21">
        <v>4</v>
      </c>
      <c r="B32" s="21" t="s">
        <v>68</v>
      </c>
      <c r="C32" s="61">
        <v>0.76</v>
      </c>
      <c r="D32" s="50">
        <f>+IF(AND(AA24&gt;0,AB24&gt;0,C32&gt;0,AA24+AB24+C32=1),1,НЕВЕРНО)</f>
        <v>1</v>
      </c>
      <c r="E32" s="62">
        <v>4</v>
      </c>
      <c r="F32" s="57">
        <f>0.2*SUM($I$5:$I$8)/E32/I8+0.8</f>
        <v>1.176797385620915</v>
      </c>
      <c r="G32" s="57">
        <f>+(1+H8/I8)/(1+SUM($H$5:$H$8)/SUM($I$5:$I$8))</f>
        <v>1</v>
      </c>
      <c r="H32" s="68">
        <v>459</v>
      </c>
      <c r="I32" s="64">
        <f>+(H32/X24)/(SUM($H$29:$H$32)/SUM($X$21:$X$24))</f>
        <v>2.193405199746354</v>
      </c>
      <c r="J32" s="64">
        <f>+AA24*F32+AB24*G32+C32*I32</f>
        <v>1.9476513505000395</v>
      </c>
      <c r="K32" s="54">
        <f>+Z24*J32*SUM($I$5:$I$8)/SUMPRODUCT($Z$21:$Z$24,$J$29:$J$32,$I$5:$I$8)</f>
        <v>1.6916929470389306</v>
      </c>
      <c r="L32" s="92"/>
      <c r="M32" s="95"/>
      <c r="N32" s="27"/>
      <c r="O32" s="51">
        <f>IF(F24&gt;$M$29,0,($M$29-F24)*($L$29/SUM($I$5:$I$8))*K32*I8-N32)*1000</f>
        <v>0</v>
      </c>
      <c r="P32" s="17"/>
      <c r="Q32" s="34"/>
      <c r="R32" s="34"/>
      <c r="S32" s="18"/>
      <c r="T32" s="18"/>
      <c r="U32" s="18"/>
      <c r="V32" s="18"/>
      <c r="W32" s="17"/>
      <c r="X32" s="34"/>
      <c r="Y32" s="34"/>
      <c r="Z32" s="18"/>
      <c r="AA32" s="18"/>
      <c r="AB32" s="18"/>
    </row>
    <row r="33" spans="1:28" s="15" customFormat="1" ht="12.75">
      <c r="A33" s="51"/>
      <c r="B33" s="51"/>
      <c r="C33" s="66">
        <f>SUM(C29:C32)</f>
        <v>2.96</v>
      </c>
      <c r="D33" s="52"/>
      <c r="E33" s="60"/>
      <c r="F33" s="60"/>
      <c r="G33" s="60">
        <f>+(1+H9/I9)/(1+SUM($H$5:$H$8)/SUM($I$5:$I$8))</f>
        <v>1</v>
      </c>
      <c r="H33" s="60">
        <f>H29+H30+H31+H32</f>
        <v>1577</v>
      </c>
      <c r="I33" s="53"/>
      <c r="J33" s="53"/>
      <c r="K33" s="54">
        <v>1</v>
      </c>
      <c r="L33" s="93"/>
      <c r="M33" s="96"/>
      <c r="N33" s="63"/>
      <c r="O33" s="51">
        <f>SUM(O29:O32)</f>
        <v>13046550.031738818</v>
      </c>
      <c r="P33" s="73"/>
      <c r="Q33" s="34"/>
      <c r="R33" s="34"/>
      <c r="S33" s="18"/>
      <c r="T33" s="18"/>
      <c r="U33" s="18"/>
      <c r="V33" s="18"/>
      <c r="W33" s="17"/>
      <c r="X33" s="34"/>
      <c r="Y33" s="34"/>
      <c r="Z33" s="18"/>
      <c r="AA33" s="28"/>
      <c r="AB33" s="28"/>
    </row>
    <row r="34" spans="1:28" s="14" customFormat="1" ht="12.75">
      <c r="A34" s="18"/>
      <c r="B34" s="18"/>
      <c r="C34" s="16"/>
      <c r="D34" s="34"/>
      <c r="E34" s="16"/>
      <c r="F34" s="16"/>
      <c r="G34" s="16"/>
      <c r="H34" s="16"/>
      <c r="I34" s="17"/>
      <c r="J34" s="17"/>
      <c r="K34" s="36"/>
      <c r="L34" s="35"/>
      <c r="M34" s="32"/>
      <c r="N34" s="33"/>
      <c r="O34" s="36"/>
      <c r="Q34" s="17"/>
      <c r="R34" s="34"/>
      <c r="S34" s="34"/>
      <c r="T34" s="18"/>
      <c r="U34" s="18"/>
      <c r="V34" s="18"/>
      <c r="W34" s="18"/>
      <c r="X34" s="17"/>
      <c r="Y34" s="34"/>
      <c r="Z34" s="34"/>
      <c r="AA34" s="18"/>
      <c r="AB34" s="18"/>
    </row>
    <row r="35" spans="3:20" ht="15.75" customHeight="1">
      <c r="C35" s="97" t="s">
        <v>62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3:27" ht="18" customHeight="1">
      <c r="C36" s="97" t="s">
        <v>63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3:27" ht="18.75" customHeight="1">
      <c r="C37" s="98" t="s">
        <v>64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</row>
  </sheetData>
  <sheetProtection/>
  <mergeCells count="75">
    <mergeCell ref="C36:AA36"/>
    <mergeCell ref="C37:AA37"/>
    <mergeCell ref="M27:M28"/>
    <mergeCell ref="N27:N28"/>
    <mergeCell ref="O27:O28"/>
    <mergeCell ref="L29:L33"/>
    <mergeCell ref="M29:M33"/>
    <mergeCell ref="C35:T35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Y19:Y20"/>
    <mergeCell ref="Z19:Z20"/>
    <mergeCell ref="AA19:AA20"/>
    <mergeCell ref="AB19:AB20"/>
    <mergeCell ref="L21:L25"/>
    <mergeCell ref="N21:N25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X11:X12"/>
    <mergeCell ref="Y11:Y12"/>
    <mergeCell ref="Z11:Z12"/>
    <mergeCell ref="AA11:AA12"/>
    <mergeCell ref="I13:I17"/>
    <mergeCell ref="P13:P17"/>
    <mergeCell ref="W13:W17"/>
    <mergeCell ref="Y13:Y17"/>
    <mergeCell ref="D5:D9"/>
    <mergeCell ref="E5:E9"/>
    <mergeCell ref="F5:F9"/>
    <mergeCell ref="Q5:Q9"/>
    <mergeCell ref="X5:X9"/>
    <mergeCell ref="A11:A12"/>
    <mergeCell ref="B11:B12"/>
    <mergeCell ref="C11:I11"/>
    <mergeCell ref="J11:P11"/>
    <mergeCell ref="Q11:W11"/>
    <mergeCell ref="C1:T1"/>
    <mergeCell ref="A3:A4"/>
    <mergeCell ref="B3:B4"/>
    <mergeCell ref="C3:I3"/>
    <mergeCell ref="J3:J4"/>
    <mergeCell ref="K3:Q3"/>
    <mergeCell ref="R3: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80"/>
  <sheetViews>
    <sheetView tabSelected="1" view="pageBreakPreview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T1"/>
    </sheetView>
  </sheetViews>
  <sheetFormatPr defaultColWidth="9.140625" defaultRowHeight="12.75"/>
  <cols>
    <col min="1" max="1" width="5.140625" style="4" customWidth="1"/>
    <col min="2" max="2" width="17.421875" style="4" customWidth="1"/>
    <col min="3" max="6" width="10.7109375" style="4" customWidth="1"/>
    <col min="7" max="7" width="15.28125" style="4" customWidth="1"/>
    <col min="8" max="14" width="10.7109375" style="4" customWidth="1"/>
    <col min="15" max="15" width="16.421875" style="4" customWidth="1"/>
    <col min="16" max="16" width="14.140625" style="4" customWidth="1"/>
    <col min="17" max="17" width="10.7109375" style="4" customWidth="1"/>
    <col min="18" max="18" width="12.7109375" style="4" customWidth="1"/>
    <col min="19" max="51" width="10.7109375" style="4" customWidth="1"/>
    <col min="52" max="52" width="10.7109375" style="19" customWidth="1"/>
    <col min="53" max="57" width="10.7109375" style="4" customWidth="1"/>
    <col min="58" max="59" width="10.7109375" style="7" customWidth="1"/>
    <col min="60" max="67" width="10.7109375" style="4" customWidth="1"/>
    <col min="68" max="71" width="10.7109375" style="7" customWidth="1"/>
    <col min="72" max="82" width="10.7109375" style="4" customWidth="1"/>
    <col min="83" max="83" width="10.7109375" style="19" customWidth="1"/>
    <col min="84" max="85" width="10.7109375" style="4" customWidth="1"/>
    <col min="86" max="86" width="14.421875" style="4" customWidth="1"/>
    <col min="87" max="87" width="12.28125" style="19" customWidth="1"/>
    <col min="88" max="16384" width="9.140625" style="4" customWidth="1"/>
  </cols>
  <sheetData>
    <row r="1" spans="3:85" s="2" customFormat="1" ht="28.5" customHeight="1">
      <c r="C1" s="99" t="s">
        <v>89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BF1" s="3"/>
      <c r="BG1" s="3"/>
      <c r="BP1" s="3"/>
      <c r="BQ1" s="3"/>
      <c r="BR1" s="3"/>
      <c r="BS1" s="3"/>
      <c r="CG1" s="4">
        <v>0.76895</v>
      </c>
    </row>
    <row r="2" spans="3:89" ht="12.7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 t="s">
        <v>0</v>
      </c>
      <c r="U2" s="5"/>
      <c r="V2" s="5"/>
      <c r="W2" s="5"/>
      <c r="X2" s="5"/>
      <c r="Y2" s="5"/>
      <c r="Z2" s="5"/>
      <c r="AA2" s="6"/>
      <c r="AZ2" s="4"/>
      <c r="CC2" s="1"/>
      <c r="CD2" s="1"/>
      <c r="CE2" s="4"/>
      <c r="CI2" s="4"/>
      <c r="CK2" s="1"/>
    </row>
    <row r="3" spans="1:24" s="8" customFormat="1" ht="12.75" customHeight="1">
      <c r="A3" s="77" t="s">
        <v>1</v>
      </c>
      <c r="B3" s="77" t="s">
        <v>2</v>
      </c>
      <c r="C3" s="77" t="s">
        <v>69</v>
      </c>
      <c r="D3" s="77"/>
      <c r="E3" s="77"/>
      <c r="F3" s="77"/>
      <c r="G3" s="77"/>
      <c r="H3" s="77"/>
      <c r="I3" s="77"/>
      <c r="J3" s="78" t="s">
        <v>3</v>
      </c>
      <c r="K3" s="77" t="s">
        <v>70</v>
      </c>
      <c r="L3" s="77"/>
      <c r="M3" s="79"/>
      <c r="N3" s="79"/>
      <c r="O3" s="79"/>
      <c r="P3" s="79"/>
      <c r="Q3" s="79"/>
      <c r="R3" s="77" t="s">
        <v>74</v>
      </c>
      <c r="S3" s="77"/>
      <c r="T3" s="77"/>
      <c r="U3" s="77"/>
      <c r="V3" s="77"/>
      <c r="W3" s="77"/>
      <c r="X3" s="77"/>
    </row>
    <row r="4" spans="1:24" s="9" customFormat="1" ht="105" customHeight="1">
      <c r="A4" s="77"/>
      <c r="B4" s="77"/>
      <c r="C4" s="48" t="s">
        <v>44</v>
      </c>
      <c r="D4" s="48" t="s">
        <v>45</v>
      </c>
      <c r="E4" s="48" t="s">
        <v>46</v>
      </c>
      <c r="F4" s="48" t="s">
        <v>47</v>
      </c>
      <c r="G4" s="48" t="s">
        <v>48</v>
      </c>
      <c r="H4" s="48" t="s">
        <v>49</v>
      </c>
      <c r="I4" s="48" t="s">
        <v>50</v>
      </c>
      <c r="J4" s="78"/>
      <c r="K4" s="48" t="s">
        <v>51</v>
      </c>
      <c r="L4" s="48" t="s">
        <v>75</v>
      </c>
      <c r="M4" s="47" t="s">
        <v>52</v>
      </c>
      <c r="N4" s="47" t="s">
        <v>53</v>
      </c>
      <c r="O4" s="49" t="s">
        <v>54</v>
      </c>
      <c r="P4" s="48" t="s">
        <v>81</v>
      </c>
      <c r="Q4" s="48" t="s">
        <v>77</v>
      </c>
      <c r="R4" s="48" t="s">
        <v>51</v>
      </c>
      <c r="S4" s="48" t="s">
        <v>75</v>
      </c>
      <c r="T4" s="47" t="s">
        <v>56</v>
      </c>
      <c r="U4" s="47" t="s">
        <v>57</v>
      </c>
      <c r="V4" s="48" t="s">
        <v>58</v>
      </c>
      <c r="W4" s="48" t="s">
        <v>82</v>
      </c>
      <c r="X4" s="48" t="s">
        <v>80</v>
      </c>
    </row>
    <row r="5" spans="1:87" ht="12.75">
      <c r="A5" s="21">
        <v>1</v>
      </c>
      <c r="B5" s="21" t="s">
        <v>65</v>
      </c>
      <c r="C5" s="68">
        <v>2127</v>
      </c>
      <c r="D5" s="80"/>
      <c r="E5" s="80">
        <f>C9</f>
        <v>3459</v>
      </c>
      <c r="F5" s="81">
        <f>1-((SUM(C5:C8)+SUM(H5:H8)+D$5-E$5)/SUM(C5:C8))</f>
        <v>1</v>
      </c>
      <c r="G5" s="11">
        <f>C5*F$5</f>
        <v>2127</v>
      </c>
      <c r="H5" s="10">
        <v>0</v>
      </c>
      <c r="I5" s="11">
        <f>G5+H5</f>
        <v>2127</v>
      </c>
      <c r="J5" s="11">
        <f>+I5</f>
        <v>2127</v>
      </c>
      <c r="K5" s="50">
        <f>IF(O$9&lt;0,(-O5/O$9)*($Q$5/$J$9),((O5/O$9)*($Q$5/$J$9)))</f>
        <v>5.152718022908379</v>
      </c>
      <c r="L5" s="50">
        <f>IF(P$9&lt;0,(-P5/P$9)*($Q$5/$J$9),((P5/P$9)*($Q$5/$J$9)))</f>
        <v>2.620669386454572</v>
      </c>
      <c r="M5" s="23">
        <v>17779</v>
      </c>
      <c r="N5" s="69">
        <v>15134</v>
      </c>
      <c r="O5" s="11">
        <f>(M5*0.4+N5*0.6)/J5</f>
        <v>7.612599905970851</v>
      </c>
      <c r="P5" s="69">
        <v>5982</v>
      </c>
      <c r="Q5" s="82">
        <v>37090</v>
      </c>
      <c r="R5" s="50">
        <f>IF(V$9&lt;0,(-V5/V$9)*($X$5/$J$9),((V5/V$9)*($X$5/$J$9)))</f>
        <v>0.0014104372355430183</v>
      </c>
      <c r="S5" s="50">
        <f>IF(W$9&lt;0,(-W5/W$9)*($X$5/$J$9),((W5/W$9)*($X$5/$J$9)))</f>
        <v>0.0008673026886383347</v>
      </c>
      <c r="T5" s="70">
        <v>4</v>
      </c>
      <c r="U5" s="70">
        <v>5</v>
      </c>
      <c r="V5" s="11">
        <f>(T5*0.4+U5*0.6)/J5</f>
        <v>0.002162670427832628</v>
      </c>
      <c r="W5" s="70">
        <v>1</v>
      </c>
      <c r="X5" s="82">
        <v>3</v>
      </c>
      <c r="AZ5" s="4"/>
      <c r="BF5" s="4"/>
      <c r="BG5" s="4"/>
      <c r="BP5" s="4"/>
      <c r="BQ5" s="4"/>
      <c r="BR5" s="4"/>
      <c r="BS5" s="4"/>
      <c r="CE5" s="4"/>
      <c r="CI5" s="4"/>
    </row>
    <row r="6" spans="1:87" ht="12.75">
      <c r="A6" s="21">
        <v>2</v>
      </c>
      <c r="B6" s="21" t="s">
        <v>66</v>
      </c>
      <c r="C6" s="68">
        <v>475</v>
      </c>
      <c r="D6" s="80"/>
      <c r="E6" s="80"/>
      <c r="F6" s="81"/>
      <c r="G6" s="11">
        <f>C6*F$5</f>
        <v>475</v>
      </c>
      <c r="H6" s="10">
        <v>0</v>
      </c>
      <c r="I6" s="11">
        <f>G6+H6</f>
        <v>475</v>
      </c>
      <c r="J6" s="11">
        <f>+I6</f>
        <v>475</v>
      </c>
      <c r="K6" s="50">
        <f aca="true" t="shared" si="0" ref="K6:L9">IF(O$9&lt;0,(-O6/O$9)*($Q$5/$J$9),((O6/O$9)*($Q$5/$J$9)))</f>
        <v>13.690099157252549</v>
      </c>
      <c r="L6" s="50">
        <f t="shared" si="0"/>
        <v>2.3310902382689362</v>
      </c>
      <c r="M6" s="23">
        <v>7983</v>
      </c>
      <c r="N6" s="69">
        <v>10690</v>
      </c>
      <c r="O6" s="11">
        <f>(M6*0.4+N6*0.6)/J6</f>
        <v>20.225684210526317</v>
      </c>
      <c r="P6" s="69">
        <v>5321</v>
      </c>
      <c r="Q6" s="82"/>
      <c r="R6" s="50">
        <f aca="true" t="shared" si="1" ref="R6:S9">IF(V$9&lt;0,(-V6/V$9)*($X$5/$J$9),((V6/V$9)*($X$5/$J$9)))</f>
        <v>0</v>
      </c>
      <c r="S6" s="50">
        <f t="shared" si="1"/>
        <v>0</v>
      </c>
      <c r="T6" s="70"/>
      <c r="U6" s="70"/>
      <c r="V6" s="11">
        <f>(T6*0.4+U6*0.6)/J6</f>
        <v>0</v>
      </c>
      <c r="W6" s="70">
        <v>0</v>
      </c>
      <c r="X6" s="82"/>
      <c r="AZ6" s="4"/>
      <c r="BF6" s="4"/>
      <c r="BG6" s="4"/>
      <c r="BP6" s="4"/>
      <c r="BQ6" s="4"/>
      <c r="BR6" s="4"/>
      <c r="BS6" s="4"/>
      <c r="CE6" s="4"/>
      <c r="CI6" s="4"/>
    </row>
    <row r="7" spans="1:87" ht="12.75">
      <c r="A7" s="21">
        <v>3</v>
      </c>
      <c r="B7" s="21" t="s">
        <v>67</v>
      </c>
      <c r="C7" s="68">
        <v>398</v>
      </c>
      <c r="D7" s="80"/>
      <c r="E7" s="80"/>
      <c r="F7" s="81"/>
      <c r="G7" s="11">
        <f>C7*F$5</f>
        <v>398</v>
      </c>
      <c r="H7" s="10">
        <v>0</v>
      </c>
      <c r="I7" s="11">
        <f>G7+H7</f>
        <v>398</v>
      </c>
      <c r="J7" s="11">
        <f>+I7</f>
        <v>398</v>
      </c>
      <c r="K7" s="50">
        <f t="shared" si="0"/>
        <v>3.9251162949372653</v>
      </c>
      <c r="L7" s="50">
        <f t="shared" si="0"/>
        <v>0.08411376165150079</v>
      </c>
      <c r="M7" s="23">
        <v>474</v>
      </c>
      <c r="N7" s="69">
        <v>3530.635</v>
      </c>
      <c r="O7" s="11">
        <f>(M7*0.4+N7*0.6)/J7</f>
        <v>5.798947236180904</v>
      </c>
      <c r="P7" s="69">
        <v>192</v>
      </c>
      <c r="Q7" s="82"/>
      <c r="R7" s="50">
        <f t="shared" si="1"/>
        <v>0</v>
      </c>
      <c r="S7" s="50">
        <f t="shared" si="1"/>
        <v>0</v>
      </c>
      <c r="T7" s="70"/>
      <c r="U7" s="70"/>
      <c r="V7" s="11">
        <f>(T7*0.4+U7*0.6)/J7</f>
        <v>0</v>
      </c>
      <c r="W7" s="70">
        <v>0</v>
      </c>
      <c r="X7" s="82"/>
      <c r="AZ7" s="4"/>
      <c r="BF7" s="4"/>
      <c r="BG7" s="4"/>
      <c r="BP7" s="4"/>
      <c r="BQ7" s="4"/>
      <c r="BR7" s="4"/>
      <c r="BS7" s="4"/>
      <c r="CE7" s="4"/>
      <c r="CI7" s="4"/>
    </row>
    <row r="8" spans="1:87" ht="12.75">
      <c r="A8" s="21">
        <v>4</v>
      </c>
      <c r="B8" s="21" t="s">
        <v>68</v>
      </c>
      <c r="C8" s="68">
        <v>459</v>
      </c>
      <c r="D8" s="80"/>
      <c r="E8" s="80"/>
      <c r="F8" s="81"/>
      <c r="G8" s="11">
        <f>C8*F$5</f>
        <v>459</v>
      </c>
      <c r="H8" s="10">
        <v>0</v>
      </c>
      <c r="I8" s="11">
        <f>G8+H8</f>
        <v>459</v>
      </c>
      <c r="J8" s="11">
        <f>+I8</f>
        <v>459</v>
      </c>
      <c r="K8" s="50">
        <f t="shared" si="0"/>
        <v>39.35768056687121</v>
      </c>
      <c r="L8" s="50">
        <f t="shared" si="0"/>
        <v>5.686878854156937</v>
      </c>
      <c r="M8" s="23">
        <v>29513</v>
      </c>
      <c r="N8" s="69">
        <v>24807</v>
      </c>
      <c r="O8" s="11">
        <f>(M8*0.4+N8*0.6)/J8</f>
        <v>58.146840958605665</v>
      </c>
      <c r="P8" s="69">
        <v>12981</v>
      </c>
      <c r="Q8" s="82"/>
      <c r="R8" s="50">
        <f t="shared" si="1"/>
        <v>0</v>
      </c>
      <c r="S8" s="50">
        <f t="shared" si="1"/>
        <v>0</v>
      </c>
      <c r="T8" s="70"/>
      <c r="U8" s="70"/>
      <c r="V8" s="11">
        <f>(T8*0.4+U8*0.6)/J8</f>
        <v>0</v>
      </c>
      <c r="W8" s="70">
        <v>0</v>
      </c>
      <c r="X8" s="82"/>
      <c r="AZ8" s="4"/>
      <c r="BF8" s="4"/>
      <c r="BG8" s="4"/>
      <c r="BP8" s="4"/>
      <c r="BQ8" s="4"/>
      <c r="BR8" s="4"/>
      <c r="BS8" s="4"/>
      <c r="CE8" s="4"/>
      <c r="CI8" s="4"/>
    </row>
    <row r="9" spans="1:176" s="15" customFormat="1" ht="12.75">
      <c r="A9" s="51"/>
      <c r="B9" s="51"/>
      <c r="C9" s="51">
        <f>SUM(C5:C8)</f>
        <v>3459</v>
      </c>
      <c r="D9" s="80"/>
      <c r="E9" s="80"/>
      <c r="F9" s="81"/>
      <c r="G9" s="51">
        <f>SUM(G5:G8)</f>
        <v>3459</v>
      </c>
      <c r="H9" s="51">
        <f>SUM(H5:H8)</f>
        <v>0</v>
      </c>
      <c r="I9" s="51">
        <f>SUM(I5:I8)</f>
        <v>3459</v>
      </c>
      <c r="J9" s="51">
        <f>SUM(J5:J8)</f>
        <v>3459</v>
      </c>
      <c r="K9" s="50">
        <f>IF(O$9&lt;0,(-O9/O$9)*($Q$5/$J$9),((O9/O$9)*($Q$5/$J$9)))</f>
        <v>10.722752240531946</v>
      </c>
      <c r="L9" s="50">
        <f t="shared" si="0"/>
        <v>10.722752240531946</v>
      </c>
      <c r="M9" s="51">
        <f>SUM(M5:M8)</f>
        <v>55749</v>
      </c>
      <c r="N9" s="51">
        <f>SUM(N5:N8)</f>
        <v>54161.635</v>
      </c>
      <c r="O9" s="11">
        <f>(M9*0.4+N9*0.6)/J9</f>
        <v>15.841740676496098</v>
      </c>
      <c r="P9" s="51">
        <f>SUM(P5:P8)</f>
        <v>24476</v>
      </c>
      <c r="Q9" s="82"/>
      <c r="R9" s="50">
        <f t="shared" si="1"/>
        <v>0.0008673026886383347</v>
      </c>
      <c r="S9" s="50">
        <f t="shared" si="1"/>
        <v>0.0008673026886383347</v>
      </c>
      <c r="T9" s="51">
        <f>SUM(T5:T8)</f>
        <v>4</v>
      </c>
      <c r="U9" s="51">
        <f>SUM(U5:U8)</f>
        <v>5</v>
      </c>
      <c r="V9" s="51">
        <f>(T9*0.4+U9*0.6)/J9</f>
        <v>0.0013298641225787799</v>
      </c>
      <c r="W9" s="51">
        <f>SUM(W5:W8)</f>
        <v>1</v>
      </c>
      <c r="X9" s="82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</row>
    <row r="10" spans="1:87" s="14" customFormat="1" ht="12.75">
      <c r="A10" s="18"/>
      <c r="B10" s="18"/>
      <c r="C10" s="18"/>
      <c r="D10" s="17"/>
      <c r="E10" s="17"/>
      <c r="F10" s="17"/>
      <c r="G10" s="18"/>
      <c r="H10" s="18"/>
      <c r="I10" s="18"/>
      <c r="J10" s="18"/>
      <c r="K10" s="34"/>
      <c r="L10" s="34"/>
      <c r="M10" s="18"/>
      <c r="N10" s="18"/>
      <c r="O10" s="17"/>
      <c r="P10" s="18"/>
      <c r="Q10" s="17"/>
      <c r="R10" s="34"/>
      <c r="S10" s="34"/>
      <c r="T10" s="18"/>
      <c r="U10" s="18"/>
      <c r="V10" s="18"/>
      <c r="W10" s="18"/>
      <c r="X10" s="17"/>
      <c r="Y10" s="34"/>
      <c r="Z10" s="34"/>
      <c r="AA10" s="18"/>
      <c r="AB10" s="18"/>
      <c r="AC10" s="18"/>
      <c r="AD10" s="18"/>
      <c r="AE10" s="34"/>
      <c r="AF10" s="34"/>
      <c r="AG10" s="34"/>
      <c r="AH10" s="18"/>
      <c r="AI10" s="18"/>
      <c r="AJ10" s="18"/>
      <c r="AK10" s="18"/>
      <c r="AL10" s="17"/>
      <c r="AM10" s="34"/>
      <c r="AN10" s="34"/>
      <c r="AO10" s="18"/>
      <c r="AP10" s="18"/>
      <c r="AQ10" s="18"/>
      <c r="AR10" s="18"/>
      <c r="AS10" s="17"/>
      <c r="AT10" s="18"/>
      <c r="AU10" s="35"/>
      <c r="AV10" s="17"/>
      <c r="AW10" s="18"/>
      <c r="AX10" s="18"/>
      <c r="AZ10" s="36"/>
      <c r="BA10" s="37"/>
      <c r="BB10" s="38"/>
      <c r="BC10" s="38"/>
      <c r="BD10" s="38"/>
      <c r="BE10" s="34"/>
      <c r="BF10" s="38"/>
      <c r="BG10" s="39"/>
      <c r="BH10" s="18"/>
      <c r="BI10" s="35"/>
      <c r="BJ10" s="34"/>
      <c r="BK10" s="18"/>
      <c r="BL10" s="18"/>
      <c r="BM10" s="18"/>
      <c r="BN10" s="18"/>
      <c r="BO10" s="17"/>
      <c r="BP10" s="17"/>
      <c r="BQ10" s="17"/>
      <c r="BR10" s="17"/>
      <c r="BS10" s="17"/>
      <c r="BT10" s="16"/>
      <c r="BU10" s="16"/>
      <c r="BV10" s="16"/>
      <c r="BW10" s="16"/>
      <c r="BX10" s="34"/>
      <c r="BY10" s="16"/>
      <c r="BZ10" s="16"/>
      <c r="CA10" s="16"/>
      <c r="CB10" s="16"/>
      <c r="CC10" s="17"/>
      <c r="CD10" s="17"/>
      <c r="CE10" s="36"/>
      <c r="CF10" s="35"/>
      <c r="CG10" s="32"/>
      <c r="CH10" s="33"/>
      <c r="CI10" s="18"/>
    </row>
    <row r="11" spans="1:87" s="14" customFormat="1" ht="12.75">
      <c r="A11" s="77" t="s">
        <v>1</v>
      </c>
      <c r="B11" s="77" t="s">
        <v>2</v>
      </c>
      <c r="C11" s="77" t="s">
        <v>71</v>
      </c>
      <c r="D11" s="77"/>
      <c r="E11" s="77"/>
      <c r="F11" s="77"/>
      <c r="G11" s="77"/>
      <c r="H11" s="77"/>
      <c r="I11" s="77"/>
      <c r="J11" s="77" t="s">
        <v>72</v>
      </c>
      <c r="K11" s="77"/>
      <c r="L11" s="77"/>
      <c r="M11" s="77"/>
      <c r="N11" s="77"/>
      <c r="O11" s="77"/>
      <c r="P11" s="77"/>
      <c r="Q11" s="77" t="s">
        <v>73</v>
      </c>
      <c r="R11" s="77"/>
      <c r="S11" s="77"/>
      <c r="T11" s="77"/>
      <c r="U11" s="77"/>
      <c r="V11" s="77"/>
      <c r="W11" s="77"/>
      <c r="X11" s="78" t="s">
        <v>4</v>
      </c>
      <c r="Y11" s="78" t="s">
        <v>5</v>
      </c>
      <c r="Z11" s="78" t="s">
        <v>6</v>
      </c>
      <c r="AA11" s="78" t="s">
        <v>7</v>
      </c>
      <c r="BO11" s="17"/>
      <c r="BP11" s="17"/>
      <c r="BQ11" s="17"/>
      <c r="BR11" s="17"/>
      <c r="BS11" s="17"/>
      <c r="BT11" s="16"/>
      <c r="BU11" s="16"/>
      <c r="BV11" s="16"/>
      <c r="BW11" s="16"/>
      <c r="BX11" s="34"/>
      <c r="BY11" s="16"/>
      <c r="BZ11" s="16"/>
      <c r="CA11" s="16"/>
      <c r="CB11" s="16"/>
      <c r="CC11" s="17"/>
      <c r="CD11" s="17"/>
      <c r="CE11" s="36"/>
      <c r="CF11" s="35"/>
      <c r="CG11" s="32"/>
      <c r="CH11" s="33"/>
      <c r="CI11" s="18"/>
    </row>
    <row r="12" spans="1:87" s="14" customFormat="1" ht="114">
      <c r="A12" s="77"/>
      <c r="B12" s="77"/>
      <c r="C12" s="48" t="s">
        <v>51</v>
      </c>
      <c r="D12" s="48" t="s">
        <v>75</v>
      </c>
      <c r="E12" s="47" t="s">
        <v>56</v>
      </c>
      <c r="F12" s="47" t="s">
        <v>57</v>
      </c>
      <c r="G12" s="48" t="s">
        <v>59</v>
      </c>
      <c r="H12" s="48" t="s">
        <v>84</v>
      </c>
      <c r="I12" s="48" t="s">
        <v>76</v>
      </c>
      <c r="J12" s="48" t="s">
        <v>51</v>
      </c>
      <c r="K12" s="48" t="s">
        <v>75</v>
      </c>
      <c r="L12" s="47" t="s">
        <v>56</v>
      </c>
      <c r="M12" s="47" t="s">
        <v>57</v>
      </c>
      <c r="N12" s="48" t="s">
        <v>60</v>
      </c>
      <c r="O12" s="48" t="s">
        <v>85</v>
      </c>
      <c r="P12" s="48" t="s">
        <v>55</v>
      </c>
      <c r="Q12" s="48" t="s">
        <v>51</v>
      </c>
      <c r="R12" s="48" t="s">
        <v>75</v>
      </c>
      <c r="S12" s="71" t="s">
        <v>52</v>
      </c>
      <c r="T12" s="71" t="s">
        <v>53</v>
      </c>
      <c r="U12" s="48" t="s">
        <v>61</v>
      </c>
      <c r="V12" s="48" t="s">
        <v>83</v>
      </c>
      <c r="W12" s="48" t="s">
        <v>80</v>
      </c>
      <c r="X12" s="78"/>
      <c r="Y12" s="78"/>
      <c r="Z12" s="78"/>
      <c r="AA12" s="78"/>
      <c r="BO12" s="17"/>
      <c r="BP12" s="17"/>
      <c r="BQ12" s="17"/>
      <c r="BR12" s="17"/>
      <c r="BS12" s="17"/>
      <c r="BT12" s="16"/>
      <c r="BU12" s="16"/>
      <c r="BV12" s="16"/>
      <c r="BW12" s="16"/>
      <c r="BX12" s="34"/>
      <c r="BY12" s="16"/>
      <c r="BZ12" s="16"/>
      <c r="CA12" s="16"/>
      <c r="CB12" s="16"/>
      <c r="CC12" s="17"/>
      <c r="CD12" s="17"/>
      <c r="CE12" s="36"/>
      <c r="CF12" s="35"/>
      <c r="CG12" s="32"/>
      <c r="CH12" s="33"/>
      <c r="CI12" s="18"/>
    </row>
    <row r="13" spans="1:87" s="14" customFormat="1" ht="12.75">
      <c r="A13" s="21">
        <v>1</v>
      </c>
      <c r="B13" s="21" t="s">
        <v>65</v>
      </c>
      <c r="C13" s="50">
        <f aca="true" t="shared" si="2" ref="C13:D17">IF(G$17&lt;0,(-G13/G$17)*($I$13/$J$9),((G13/G$17)*($I$13/$J$9)))</f>
        <v>0.28272317117535234</v>
      </c>
      <c r="D13" s="50">
        <f t="shared" si="2"/>
        <v>-0.18820468343451865</v>
      </c>
      <c r="E13" s="23">
        <v>209</v>
      </c>
      <c r="F13" s="23">
        <v>220</v>
      </c>
      <c r="G13" s="11">
        <f>(E13*0.4+F13*0.6)/J5</f>
        <v>0.10136342266102492</v>
      </c>
      <c r="H13" s="24">
        <v>-26</v>
      </c>
      <c r="I13" s="83">
        <v>651</v>
      </c>
      <c r="J13" s="50">
        <f aca="true" t="shared" si="3" ref="J13:K17">IF(N$17&lt;0,(-N13/N$17)*($P$13/$J$9),((N13/N$17)*($P$13/$J$9)))</f>
        <v>0.05347891860082068</v>
      </c>
      <c r="K13" s="64">
        <f>IF(O$17&lt;0,(-O13/O$17)*($P$13/$J$9),((O13/O$17)*($P$13/$J$9)))</f>
        <v>0.03459587098197677</v>
      </c>
      <c r="L13" s="23">
        <v>1034</v>
      </c>
      <c r="M13" s="23">
        <v>950</v>
      </c>
      <c r="N13" s="11">
        <f>(L13*0.4+M13*0.6)/J5</f>
        <v>0.4624353549600376</v>
      </c>
      <c r="O13" s="24">
        <v>578</v>
      </c>
      <c r="P13" s="82">
        <v>153</v>
      </c>
      <c r="Q13" s="50">
        <f aca="true" t="shared" si="4" ref="Q13:R17">IF(U$17&lt;0,(-U13/U$17)*($W$13/$J$9),((U13/U$17)*($W$13/$J$9)))</f>
        <v>0.2571697226140104</v>
      </c>
      <c r="R13" s="50">
        <f t="shared" si="4"/>
        <v>0.1581381902283897</v>
      </c>
      <c r="S13" s="70">
        <v>131</v>
      </c>
      <c r="T13" s="70">
        <v>113</v>
      </c>
      <c r="U13" s="64">
        <f>(S13*0.4+T13*0.6)/J5</f>
        <v>0.05651151857075694</v>
      </c>
      <c r="V13" s="70">
        <v>40</v>
      </c>
      <c r="W13" s="82">
        <v>547</v>
      </c>
      <c r="X13" s="11">
        <f>K5+C13+J13</f>
        <v>5.488920112684552</v>
      </c>
      <c r="Y13" s="84">
        <f>L$29/SUM(J5:J8)</f>
        <v>11.114194854004047</v>
      </c>
      <c r="Z13" s="11">
        <f>L5+D13+K13</f>
        <v>2.46706057400203</v>
      </c>
      <c r="AA13" s="12">
        <v>0.8</v>
      </c>
      <c r="BO13" s="17"/>
      <c r="BP13" s="17"/>
      <c r="BQ13" s="17"/>
      <c r="BR13" s="17"/>
      <c r="BS13" s="17"/>
      <c r="BT13" s="16"/>
      <c r="BU13" s="16"/>
      <c r="BV13" s="16"/>
      <c r="BW13" s="16"/>
      <c r="BX13" s="34"/>
      <c r="BY13" s="16"/>
      <c r="BZ13" s="16"/>
      <c r="CA13" s="16"/>
      <c r="CB13" s="16"/>
      <c r="CC13" s="17"/>
      <c r="CD13" s="17"/>
      <c r="CE13" s="36"/>
      <c r="CF13" s="35"/>
      <c r="CG13" s="32"/>
      <c r="CH13" s="33"/>
      <c r="CI13" s="18"/>
    </row>
    <row r="14" spans="1:87" s="14" customFormat="1" ht="12.75">
      <c r="A14" s="21">
        <v>2</v>
      </c>
      <c r="B14" s="21" t="s">
        <v>66</v>
      </c>
      <c r="C14" s="50">
        <f t="shared" si="2"/>
        <v>0.03170883506967935</v>
      </c>
      <c r="D14" s="50">
        <f t="shared" si="2"/>
        <v>0</v>
      </c>
      <c r="E14" s="23">
        <v>6</v>
      </c>
      <c r="F14" s="23">
        <v>5</v>
      </c>
      <c r="G14" s="11">
        <f>(E14*0.4+F14*0.6)/J6</f>
        <v>0.01136842105263158</v>
      </c>
      <c r="H14" s="24"/>
      <c r="I14" s="83"/>
      <c r="J14" s="50">
        <f t="shared" si="3"/>
        <v>0.04460293591120658</v>
      </c>
      <c r="K14" s="64">
        <f>IF(O$17&lt;0,(-O14/O$17)*($P$13/$J$9),((O14/O$17)*($P$13/$J$9)))</f>
        <v>0.004070102468467855</v>
      </c>
      <c r="L14" s="23">
        <v>143</v>
      </c>
      <c r="M14" s="23">
        <v>210</v>
      </c>
      <c r="N14" s="11">
        <f>(L14*0.4+M14*0.6)/J6</f>
        <v>0.38568421052631574</v>
      </c>
      <c r="O14" s="24">
        <v>68</v>
      </c>
      <c r="P14" s="82"/>
      <c r="Q14" s="50">
        <f t="shared" si="4"/>
        <v>0</v>
      </c>
      <c r="R14" s="50">
        <f t="shared" si="4"/>
        <v>0</v>
      </c>
      <c r="S14" s="70"/>
      <c r="T14" s="70"/>
      <c r="U14" s="11">
        <f>(S14*0.4+T14*0.6)/J6</f>
        <v>0</v>
      </c>
      <c r="V14" s="70"/>
      <c r="W14" s="82"/>
      <c r="X14" s="11">
        <f>K6+C14+J14</f>
        <v>13.766410928233435</v>
      </c>
      <c r="Y14" s="84"/>
      <c r="Z14" s="11">
        <f>L6+D14+K14</f>
        <v>2.335160340737404</v>
      </c>
      <c r="AA14" s="12">
        <v>0.8</v>
      </c>
      <c r="BO14" s="17"/>
      <c r="BP14" s="17"/>
      <c r="BQ14" s="17"/>
      <c r="BR14" s="17"/>
      <c r="BS14" s="17"/>
      <c r="BT14" s="16"/>
      <c r="BU14" s="16"/>
      <c r="BV14" s="16"/>
      <c r="BW14" s="16"/>
      <c r="BX14" s="34"/>
      <c r="BY14" s="16"/>
      <c r="BZ14" s="16"/>
      <c r="CA14" s="16"/>
      <c r="CB14" s="16"/>
      <c r="CC14" s="17"/>
      <c r="CD14" s="17"/>
      <c r="CE14" s="36"/>
      <c r="CF14" s="35"/>
      <c r="CG14" s="32"/>
      <c r="CH14" s="33"/>
      <c r="CI14" s="18"/>
    </row>
    <row r="15" spans="1:87" s="14" customFormat="1" ht="12.75">
      <c r="A15" s="21">
        <v>3</v>
      </c>
      <c r="B15" s="21" t="s">
        <v>67</v>
      </c>
      <c r="C15" s="50">
        <f t="shared" si="2"/>
        <v>0.04204828771104882</v>
      </c>
      <c r="D15" s="50">
        <f t="shared" si="2"/>
        <v>0</v>
      </c>
      <c r="E15" s="24">
        <v>6</v>
      </c>
      <c r="F15" s="24">
        <v>6</v>
      </c>
      <c r="G15" s="11">
        <f>(E15*0.4+F15*0.6)/J7</f>
        <v>0.01507537688442211</v>
      </c>
      <c r="H15" s="24"/>
      <c r="I15" s="83"/>
      <c r="J15" s="50">
        <f t="shared" si="3"/>
        <v>0.013656718968994631</v>
      </c>
      <c r="K15" s="64">
        <f t="shared" si="3"/>
        <v>0.0024540323706938537</v>
      </c>
      <c r="L15" s="23">
        <v>11</v>
      </c>
      <c r="M15" s="23">
        <v>71</v>
      </c>
      <c r="N15" s="11">
        <f>(L15*0.4+M15*0.6)/J7</f>
        <v>0.11809045226130653</v>
      </c>
      <c r="O15" s="24">
        <v>41</v>
      </c>
      <c r="P15" s="82"/>
      <c r="Q15" s="50">
        <f t="shared" si="4"/>
        <v>0</v>
      </c>
      <c r="R15" s="50">
        <f t="shared" si="4"/>
        <v>0</v>
      </c>
      <c r="S15" s="70"/>
      <c r="T15" s="70"/>
      <c r="U15" s="11">
        <f>(S15*0.4+T15*0.6)/J7</f>
        <v>0</v>
      </c>
      <c r="V15" s="70"/>
      <c r="W15" s="82"/>
      <c r="X15" s="11">
        <f>K7+C15+J15</f>
        <v>3.9808213016173086</v>
      </c>
      <c r="Y15" s="84"/>
      <c r="Z15" s="11">
        <f>L7+D15+K15</f>
        <v>0.08656779402219465</v>
      </c>
      <c r="AA15" s="12">
        <v>0.8</v>
      </c>
      <c r="BO15" s="17"/>
      <c r="BP15" s="17"/>
      <c r="BQ15" s="17"/>
      <c r="BR15" s="17"/>
      <c r="BS15" s="17"/>
      <c r="BT15" s="16"/>
      <c r="BU15" s="16"/>
      <c r="BV15" s="16"/>
      <c r="BW15" s="16"/>
      <c r="BX15" s="34"/>
      <c r="BY15" s="16"/>
      <c r="BZ15" s="16"/>
      <c r="CA15" s="16"/>
      <c r="CB15" s="16"/>
      <c r="CC15" s="17"/>
      <c r="CD15" s="17"/>
      <c r="CE15" s="36"/>
      <c r="CF15" s="35"/>
      <c r="CG15" s="32"/>
      <c r="CH15" s="33"/>
      <c r="CI15" s="18"/>
    </row>
    <row r="16" spans="1:87" s="14" customFormat="1" ht="12.75">
      <c r="A16" s="21">
        <v>4</v>
      </c>
      <c r="B16" s="21" t="s">
        <v>68</v>
      </c>
      <c r="C16" s="50">
        <f t="shared" si="2"/>
        <v>0.03889084911313855</v>
      </c>
      <c r="D16" s="50">
        <f t="shared" si="2"/>
        <v>0</v>
      </c>
      <c r="E16" s="24">
        <v>4</v>
      </c>
      <c r="F16" s="24">
        <v>8</v>
      </c>
      <c r="G16" s="11">
        <f>(E16*0.4+F16*0.6)/J8</f>
        <v>0.01394335511982571</v>
      </c>
      <c r="H16" s="24"/>
      <c r="I16" s="83"/>
      <c r="J16" s="50">
        <f t="shared" si="3"/>
        <v>0.027513227513227514</v>
      </c>
      <c r="K16" s="64">
        <f t="shared" si="3"/>
        <v>0.003112431299416595</v>
      </c>
      <c r="L16" s="23">
        <v>75</v>
      </c>
      <c r="M16" s="23">
        <v>132</v>
      </c>
      <c r="N16" s="11">
        <f>(L16*0.4+M16*0.6)/J8</f>
        <v>0.23790849673202616</v>
      </c>
      <c r="O16" s="24">
        <v>52</v>
      </c>
      <c r="P16" s="82"/>
      <c r="Q16" s="50">
        <f t="shared" si="4"/>
        <v>0</v>
      </c>
      <c r="R16" s="50">
        <f t="shared" si="4"/>
        <v>0</v>
      </c>
      <c r="S16" s="70"/>
      <c r="T16" s="70"/>
      <c r="U16" s="11">
        <f>(S16*0.4+T16*0.6)/J8</f>
        <v>0</v>
      </c>
      <c r="V16" s="70"/>
      <c r="W16" s="82"/>
      <c r="X16" s="11">
        <f>K8+C16+J16</f>
        <v>39.42408464349757</v>
      </c>
      <c r="Y16" s="84"/>
      <c r="Z16" s="11">
        <f>L8+D16+K16</f>
        <v>5.689991285456354</v>
      </c>
      <c r="AA16" s="12">
        <v>0.8</v>
      </c>
      <c r="BO16" s="17"/>
      <c r="BP16" s="17"/>
      <c r="BQ16" s="17"/>
      <c r="BR16" s="17"/>
      <c r="BS16" s="17"/>
      <c r="BT16" s="16"/>
      <c r="BU16" s="16"/>
      <c r="BV16" s="16"/>
      <c r="BW16" s="16"/>
      <c r="BX16" s="34"/>
      <c r="BY16" s="16"/>
      <c r="BZ16" s="16"/>
      <c r="CA16" s="16"/>
      <c r="CB16" s="16"/>
      <c r="CC16" s="17"/>
      <c r="CD16" s="17"/>
      <c r="CE16" s="36"/>
      <c r="CF16" s="35"/>
      <c r="CG16" s="32"/>
      <c r="CH16" s="33"/>
      <c r="CI16" s="18"/>
    </row>
    <row r="17" spans="1:87" s="15" customFormat="1" ht="12.75">
      <c r="A17" s="51"/>
      <c r="B17" s="51"/>
      <c r="C17" s="52">
        <f t="shared" si="2"/>
        <v>0.18820468343451865</v>
      </c>
      <c r="D17" s="52">
        <f t="shared" si="2"/>
        <v>-0.18820468343451865</v>
      </c>
      <c r="E17" s="51">
        <f>SUM(E13:E16)</f>
        <v>225</v>
      </c>
      <c r="F17" s="51">
        <f>SUM(F13:F16)</f>
        <v>239</v>
      </c>
      <c r="G17" s="51">
        <f>(E17*0.4+F17*0.6)/J9</f>
        <v>0.06747614917606244</v>
      </c>
      <c r="H17" s="51">
        <f>SUM(H13:H16)</f>
        <v>-26</v>
      </c>
      <c r="I17" s="83"/>
      <c r="J17" s="52">
        <f t="shared" si="3"/>
        <v>0.04423243712055507</v>
      </c>
      <c r="K17" s="65">
        <f t="shared" si="3"/>
        <v>0.04423243712055507</v>
      </c>
      <c r="L17" s="51">
        <f>SUM(L13:L16)</f>
        <v>1263</v>
      </c>
      <c r="M17" s="51">
        <f>SUM(M13:M16)</f>
        <v>1363</v>
      </c>
      <c r="N17" s="51">
        <f>(L17*0.4+M17*0.6)/J9</f>
        <v>0.38248048568950566</v>
      </c>
      <c r="O17" s="51">
        <f>SUM(O13:O16)</f>
        <v>739</v>
      </c>
      <c r="P17" s="82"/>
      <c r="Q17" s="52">
        <f t="shared" si="4"/>
        <v>0.1581381902283897</v>
      </c>
      <c r="R17" s="52">
        <f t="shared" si="4"/>
        <v>0.1581381902283897</v>
      </c>
      <c r="S17" s="51">
        <f>SUM(S13:S16)</f>
        <v>131</v>
      </c>
      <c r="T17" s="51">
        <f>SUM(T13:T16)</f>
        <v>113</v>
      </c>
      <c r="U17" s="51">
        <f>(S17*0.4+T17*0.6)/J9</f>
        <v>0.03474992772477595</v>
      </c>
      <c r="V17" s="51">
        <f>SUM(V13:V16)</f>
        <v>40</v>
      </c>
      <c r="W17" s="82"/>
      <c r="X17" s="51">
        <f>K9+R9+C17+J17</f>
        <v>10.956056663775659</v>
      </c>
      <c r="Y17" s="84"/>
      <c r="Z17" s="53">
        <f>L9+S9+D17+K17+R17</f>
        <v>10.737785487135012</v>
      </c>
      <c r="AA17" s="51">
        <v>1</v>
      </c>
      <c r="BO17" s="31"/>
      <c r="BP17" s="31"/>
      <c r="BQ17" s="31"/>
      <c r="BR17" s="31"/>
      <c r="BS17" s="31"/>
      <c r="BT17" s="44"/>
      <c r="BU17" s="44"/>
      <c r="BV17" s="44"/>
      <c r="BW17" s="44"/>
      <c r="BX17" s="40"/>
      <c r="BY17" s="44"/>
      <c r="BZ17" s="44"/>
      <c r="CA17" s="44"/>
      <c r="CB17" s="44"/>
      <c r="CC17" s="31"/>
      <c r="CD17" s="31"/>
      <c r="CE17" s="29"/>
      <c r="CF17" s="41"/>
      <c r="CG17" s="45"/>
      <c r="CH17" s="46"/>
      <c r="CI17" s="28"/>
    </row>
    <row r="18" spans="1:87" s="14" customFormat="1" ht="12.75">
      <c r="A18" s="18"/>
      <c r="B18" s="18"/>
      <c r="C18" s="18"/>
      <c r="D18" s="17"/>
      <c r="E18" s="17"/>
      <c r="F18" s="17"/>
      <c r="G18" s="18"/>
      <c r="H18" s="18"/>
      <c r="I18" s="18"/>
      <c r="J18" s="18"/>
      <c r="K18" s="34"/>
      <c r="L18" s="34"/>
      <c r="M18" s="18"/>
      <c r="N18" s="18"/>
      <c r="O18" s="17"/>
      <c r="P18" s="18"/>
      <c r="Q18" s="17"/>
      <c r="R18" s="34"/>
      <c r="S18" s="34"/>
      <c r="T18" s="18"/>
      <c r="U18" s="18"/>
      <c r="V18" s="18"/>
      <c r="W18" s="18"/>
      <c r="X18" s="17"/>
      <c r="Y18" s="34"/>
      <c r="Z18" s="34"/>
      <c r="AA18" s="18"/>
      <c r="AB18" s="18"/>
      <c r="AC18" s="18"/>
      <c r="AD18" s="18"/>
      <c r="AE18" s="34"/>
      <c r="AF18" s="34"/>
      <c r="AG18" s="34"/>
      <c r="AH18" s="18"/>
      <c r="AI18" s="18"/>
      <c r="AJ18" s="18"/>
      <c r="AK18" s="18"/>
      <c r="AL18" s="17"/>
      <c r="AM18" s="34"/>
      <c r="AN18" s="34"/>
      <c r="AO18" s="18"/>
      <c r="AP18" s="18"/>
      <c r="AQ18" s="18"/>
      <c r="AR18" s="18"/>
      <c r="AS18" s="17"/>
      <c r="AT18" s="18"/>
      <c r="AU18" s="35"/>
      <c r="AV18" s="17"/>
      <c r="AW18" s="18"/>
      <c r="AX18" s="18"/>
      <c r="AZ18" s="36"/>
      <c r="BA18" s="37"/>
      <c r="BB18" s="38"/>
      <c r="BC18" s="38"/>
      <c r="BD18" s="38"/>
      <c r="BE18" s="34"/>
      <c r="BF18" s="38"/>
      <c r="BG18" s="39"/>
      <c r="BH18" s="18"/>
      <c r="BI18" s="35"/>
      <c r="BJ18" s="34"/>
      <c r="BK18" s="18"/>
      <c r="BL18" s="18"/>
      <c r="BM18" s="18"/>
      <c r="BN18" s="18"/>
      <c r="BO18" s="17"/>
      <c r="BP18" s="17"/>
      <c r="BQ18" s="17"/>
      <c r="BR18" s="17"/>
      <c r="BS18" s="17"/>
      <c r="BT18" s="16"/>
      <c r="BU18" s="16"/>
      <c r="BV18" s="16"/>
      <c r="BW18" s="16"/>
      <c r="BX18" s="34"/>
      <c r="BY18" s="16"/>
      <c r="BZ18" s="16"/>
      <c r="CA18" s="16"/>
      <c r="CB18" s="16"/>
      <c r="CC18" s="17"/>
      <c r="CD18" s="17"/>
      <c r="CE18" s="36"/>
      <c r="CF18" s="35"/>
      <c r="CG18" s="32"/>
      <c r="CH18" s="33"/>
      <c r="CI18" s="18"/>
    </row>
    <row r="19" spans="1:88" s="14" customFormat="1" ht="12.75">
      <c r="A19" s="77" t="s">
        <v>1</v>
      </c>
      <c r="B19" s="77" t="s">
        <v>2</v>
      </c>
      <c r="C19" s="78" t="s">
        <v>86</v>
      </c>
      <c r="D19" s="78" t="s">
        <v>8</v>
      </c>
      <c r="E19" s="85" t="s">
        <v>9</v>
      </c>
      <c r="F19" s="78" t="s">
        <v>10</v>
      </c>
      <c r="G19" s="86" t="s">
        <v>11</v>
      </c>
      <c r="H19" s="86" t="s">
        <v>12</v>
      </c>
      <c r="I19" s="86" t="s">
        <v>13</v>
      </c>
      <c r="J19" s="78" t="s">
        <v>14</v>
      </c>
      <c r="K19" s="77" t="s">
        <v>15</v>
      </c>
      <c r="L19" s="78" t="s">
        <v>16</v>
      </c>
      <c r="M19" s="77" t="s">
        <v>17</v>
      </c>
      <c r="N19" s="78" t="s">
        <v>18</v>
      </c>
      <c r="O19" s="78" t="s">
        <v>19</v>
      </c>
      <c r="P19" s="77" t="s">
        <v>20</v>
      </c>
      <c r="Q19" s="77" t="s">
        <v>21</v>
      </c>
      <c r="R19" s="77" t="s">
        <v>22</v>
      </c>
      <c r="S19" s="77" t="s">
        <v>23</v>
      </c>
      <c r="T19" s="78" t="s">
        <v>24</v>
      </c>
      <c r="U19" s="78" t="s">
        <v>78</v>
      </c>
      <c r="V19" s="90" t="s">
        <v>79</v>
      </c>
      <c r="W19" s="77" t="s">
        <v>25</v>
      </c>
      <c r="X19" s="78" t="s">
        <v>26</v>
      </c>
      <c r="Y19" s="78" t="s">
        <v>27</v>
      </c>
      <c r="Z19" s="78" t="s">
        <v>28</v>
      </c>
      <c r="AA19" s="87" t="s">
        <v>29</v>
      </c>
      <c r="AB19" s="87" t="s">
        <v>30</v>
      </c>
      <c r="AQ19" s="18"/>
      <c r="AR19" s="18"/>
      <c r="AS19" s="18"/>
      <c r="AT19" s="17"/>
      <c r="AU19" s="18"/>
      <c r="AV19" s="35"/>
      <c r="AW19" s="17"/>
      <c r="AX19" s="18"/>
      <c r="AY19" s="18"/>
      <c r="BA19" s="36"/>
      <c r="BB19" s="37"/>
      <c r="BC19" s="38"/>
      <c r="BD19" s="38"/>
      <c r="BE19" s="38"/>
      <c r="BF19" s="34"/>
      <c r="BG19" s="38"/>
      <c r="BH19" s="39"/>
      <c r="BI19" s="18"/>
      <c r="BJ19" s="35"/>
      <c r="BK19" s="34"/>
      <c r="BL19" s="18"/>
      <c r="BM19" s="18"/>
      <c r="BN19" s="18"/>
      <c r="BO19" s="18"/>
      <c r="BP19" s="17"/>
      <c r="BQ19" s="17"/>
      <c r="BR19" s="17"/>
      <c r="BS19" s="17"/>
      <c r="BT19" s="17"/>
      <c r="BU19" s="16"/>
      <c r="BV19" s="16"/>
      <c r="BW19" s="16"/>
      <c r="BX19" s="16"/>
      <c r="BY19" s="34"/>
      <c r="BZ19" s="16"/>
      <c r="CA19" s="16"/>
      <c r="CB19" s="16"/>
      <c r="CC19" s="16"/>
      <c r="CD19" s="17"/>
      <c r="CE19" s="17"/>
      <c r="CF19" s="36"/>
      <c r="CG19" s="35"/>
      <c r="CH19" s="32"/>
      <c r="CI19" s="33"/>
      <c r="CJ19" s="18"/>
    </row>
    <row r="20" spans="1:88" s="14" customFormat="1" ht="24" customHeight="1">
      <c r="A20" s="77"/>
      <c r="B20" s="77"/>
      <c r="C20" s="78"/>
      <c r="D20" s="78"/>
      <c r="E20" s="85"/>
      <c r="F20" s="78"/>
      <c r="G20" s="86"/>
      <c r="H20" s="86"/>
      <c r="I20" s="86"/>
      <c r="J20" s="78"/>
      <c r="K20" s="77"/>
      <c r="L20" s="78"/>
      <c r="M20" s="77"/>
      <c r="N20" s="78"/>
      <c r="O20" s="78"/>
      <c r="P20" s="77"/>
      <c r="Q20" s="77"/>
      <c r="R20" s="77"/>
      <c r="S20" s="77"/>
      <c r="T20" s="78"/>
      <c r="U20" s="78"/>
      <c r="V20" s="90"/>
      <c r="W20" s="77"/>
      <c r="X20" s="78"/>
      <c r="Y20" s="78"/>
      <c r="Z20" s="78"/>
      <c r="AA20" s="87"/>
      <c r="AB20" s="87"/>
      <c r="AQ20" s="18"/>
      <c r="AR20" s="18"/>
      <c r="AS20" s="18"/>
      <c r="AT20" s="17"/>
      <c r="AU20" s="18"/>
      <c r="AV20" s="35"/>
      <c r="AW20" s="17"/>
      <c r="AX20" s="18"/>
      <c r="AY20" s="18"/>
      <c r="BA20" s="36"/>
      <c r="BB20" s="37"/>
      <c r="BC20" s="38"/>
      <c r="BD20" s="38"/>
      <c r="BE20" s="38"/>
      <c r="BF20" s="34"/>
      <c r="BG20" s="38"/>
      <c r="BH20" s="39"/>
      <c r="BI20" s="18"/>
      <c r="BJ20" s="35"/>
      <c r="BK20" s="34"/>
      <c r="BL20" s="18"/>
      <c r="BM20" s="18"/>
      <c r="BN20" s="18"/>
      <c r="BO20" s="18"/>
      <c r="BP20" s="17"/>
      <c r="BQ20" s="17"/>
      <c r="BR20" s="17"/>
      <c r="BS20" s="17"/>
      <c r="BT20" s="17"/>
      <c r="BU20" s="16"/>
      <c r="BV20" s="16"/>
      <c r="BW20" s="16"/>
      <c r="BX20" s="16"/>
      <c r="BY20" s="34"/>
      <c r="BZ20" s="16"/>
      <c r="CA20" s="16"/>
      <c r="CB20" s="16"/>
      <c r="CC20" s="16"/>
      <c r="CD20" s="17"/>
      <c r="CE20" s="17"/>
      <c r="CF20" s="36"/>
      <c r="CG20" s="35"/>
      <c r="CH20" s="32"/>
      <c r="CI20" s="33"/>
      <c r="CJ20" s="18"/>
    </row>
    <row r="21" spans="1:88" s="14" customFormat="1" ht="12.75">
      <c r="A21" s="21">
        <v>1</v>
      </c>
      <c r="B21" s="21" t="s">
        <v>65</v>
      </c>
      <c r="C21" s="72">
        <v>0.35</v>
      </c>
      <c r="D21" s="12">
        <f>IF(C21=0,AA13,AA13*C21)</f>
        <v>0.27999999999999997</v>
      </c>
      <c r="E21" s="54">
        <f>+(X13/$Y$13)+((Z13-X13)/$Y$13)*0.25*D21</f>
        <v>0.4748333113014948</v>
      </c>
      <c r="F21" s="55">
        <f>E21/K29</f>
        <v>0.8743391029912498</v>
      </c>
      <c r="G21" s="26">
        <v>0.5</v>
      </c>
      <c r="H21" s="26">
        <v>0.25</v>
      </c>
      <c r="I21" s="26">
        <v>0.25</v>
      </c>
      <c r="J21" s="50">
        <f>+IF(AND(G21&gt;0,H21&gt;0,I21&gt;0,G21+H21+I21=1),1,НЕВЕРНО)</f>
        <v>1</v>
      </c>
      <c r="K21" s="56">
        <v>2.5</v>
      </c>
      <c r="L21" s="88">
        <v>2.5</v>
      </c>
      <c r="M21" s="13">
        <v>1.6</v>
      </c>
      <c r="N21" s="89">
        <v>1.6</v>
      </c>
      <c r="O21" s="50">
        <f>+(K21+0.25*G5/I5)/($L$21+0.25*SUM($G$5:$G$8)/SUM($I$5:$I$8)*(M21/$N$21))</f>
        <v>1</v>
      </c>
      <c r="P21" s="25">
        <v>39.91</v>
      </c>
      <c r="Q21" s="13">
        <v>91.8</v>
      </c>
      <c r="R21" s="13">
        <v>0</v>
      </c>
      <c r="S21" s="13">
        <v>9.5</v>
      </c>
      <c r="T21" s="11">
        <f>+(P21+R21)/(Q21+S21)</f>
        <v>0.3939782823297137</v>
      </c>
      <c r="U21" s="50">
        <v>1.1</v>
      </c>
      <c r="V21" s="56">
        <v>1.5</v>
      </c>
      <c r="W21" s="68">
        <v>2127</v>
      </c>
      <c r="X21" s="11">
        <f>+H5+C5</f>
        <v>2127</v>
      </c>
      <c r="Y21" s="50">
        <f>+(1+V21*W21/X21)/(1+V21*SUM($W$21:$W$24)/SUM($X$21:$X$24))</f>
        <v>1</v>
      </c>
      <c r="Z21" s="67">
        <f>+G21*(O21/U21)+H21*Y21+I21*(T21/U21)</f>
        <v>0.7940859732567531</v>
      </c>
      <c r="AA21" s="22">
        <v>0.48</v>
      </c>
      <c r="AB21" s="4">
        <v>0.01</v>
      </c>
      <c r="AQ21" s="18"/>
      <c r="AR21" s="18"/>
      <c r="AS21" s="18"/>
      <c r="AT21" s="17"/>
      <c r="AU21" s="18"/>
      <c r="AV21" s="35"/>
      <c r="AW21" s="17"/>
      <c r="AX21" s="18"/>
      <c r="AY21" s="18"/>
      <c r="BA21" s="36"/>
      <c r="BB21" s="37"/>
      <c r="BC21" s="38"/>
      <c r="BD21" s="38"/>
      <c r="BE21" s="38"/>
      <c r="BF21" s="34"/>
      <c r="BG21" s="38"/>
      <c r="BH21" s="39"/>
      <c r="BI21" s="18"/>
      <c r="BJ21" s="35"/>
      <c r="BK21" s="34"/>
      <c r="BL21" s="18"/>
      <c r="BM21" s="18"/>
      <c r="BN21" s="18"/>
      <c r="BO21" s="18"/>
      <c r="BP21" s="17"/>
      <c r="BQ21" s="17"/>
      <c r="BR21" s="17"/>
      <c r="BS21" s="17"/>
      <c r="BT21" s="17"/>
      <c r="BU21" s="16"/>
      <c r="BV21" s="16"/>
      <c r="BW21" s="16"/>
      <c r="BX21" s="16"/>
      <c r="BY21" s="34"/>
      <c r="BZ21" s="16"/>
      <c r="CA21" s="16"/>
      <c r="CB21" s="16"/>
      <c r="CC21" s="16"/>
      <c r="CD21" s="17"/>
      <c r="CE21" s="17"/>
      <c r="CF21" s="36"/>
      <c r="CG21" s="35"/>
      <c r="CH21" s="32"/>
      <c r="CI21" s="33"/>
      <c r="CJ21" s="18"/>
    </row>
    <row r="22" spans="1:88" s="14" customFormat="1" ht="12.75">
      <c r="A22" s="21">
        <v>2</v>
      </c>
      <c r="B22" s="21" t="s">
        <v>66</v>
      </c>
      <c r="C22" s="72">
        <v>0.19</v>
      </c>
      <c r="D22" s="12">
        <f>IF(C22=0,AA14,AA14*C22)</f>
        <v>0.15200000000000002</v>
      </c>
      <c r="E22" s="54">
        <f>+(X14/$Y$13)+((Z14-X14)/$Y$13)*0.25*D22</f>
        <v>1.1995491874164446</v>
      </c>
      <c r="F22" s="55">
        <f>E22/K30</f>
        <v>0.7231417328348737</v>
      </c>
      <c r="G22" s="26">
        <v>0.5</v>
      </c>
      <c r="H22" s="26">
        <v>0.25</v>
      </c>
      <c r="I22" s="26">
        <v>0.25</v>
      </c>
      <c r="J22" s="50">
        <f>+IF(AND(G22&gt;0,H22&gt;0,I22&gt;0,G22+H22+I22=1),1,НЕВЕРНО)</f>
        <v>1</v>
      </c>
      <c r="K22" s="56">
        <v>2.5</v>
      </c>
      <c r="L22" s="88"/>
      <c r="M22" s="13">
        <v>1.6</v>
      </c>
      <c r="N22" s="89"/>
      <c r="O22" s="50">
        <f>+(K22+0.25*G6/I6)/($L$21+0.25*SUM($G$5:$G$8)/SUM($I$5:$I$8)*(M22/$N$21))</f>
        <v>1</v>
      </c>
      <c r="P22" s="25">
        <v>5.08</v>
      </c>
      <c r="Q22" s="13">
        <v>91.8</v>
      </c>
      <c r="R22" s="13">
        <v>0</v>
      </c>
      <c r="S22" s="13">
        <v>9.5</v>
      </c>
      <c r="T22" s="11">
        <f>+(P22+R22)/(Q22+S22)</f>
        <v>0.050148075024679176</v>
      </c>
      <c r="U22" s="50">
        <v>1.1</v>
      </c>
      <c r="V22" s="56">
        <v>1.5</v>
      </c>
      <c r="W22" s="68">
        <v>475</v>
      </c>
      <c r="X22" s="11">
        <f>+H6+C6</f>
        <v>475</v>
      </c>
      <c r="Y22" s="50">
        <f>+(1+V22*W22/X22)/(1+V22*SUM($W$21:$W$24)/SUM($X$21:$X$24))</f>
        <v>1</v>
      </c>
      <c r="Z22" s="67">
        <f>+G22*(O22/U22)+H22*Y22+I22*(T22/U22)</f>
        <v>0.7159427443237908</v>
      </c>
      <c r="AA22" s="22">
        <v>0.27</v>
      </c>
      <c r="AB22" s="4">
        <v>0.01</v>
      </c>
      <c r="AQ22" s="18"/>
      <c r="AR22" s="18"/>
      <c r="AS22" s="18"/>
      <c r="AT22" s="17"/>
      <c r="AU22" s="18"/>
      <c r="AV22" s="35"/>
      <c r="AW22" s="17"/>
      <c r="AX22" s="18"/>
      <c r="AY22" s="18"/>
      <c r="BA22" s="36"/>
      <c r="BB22" s="37"/>
      <c r="BC22" s="38"/>
      <c r="BD22" s="38"/>
      <c r="BE22" s="38"/>
      <c r="BF22" s="34"/>
      <c r="BG22" s="38"/>
      <c r="BH22" s="39"/>
      <c r="BI22" s="18"/>
      <c r="BJ22" s="35"/>
      <c r="BK22" s="34"/>
      <c r="BL22" s="18"/>
      <c r="BM22" s="18"/>
      <c r="BN22" s="18"/>
      <c r="BO22" s="18"/>
      <c r="BP22" s="17"/>
      <c r="BQ22" s="17"/>
      <c r="BR22" s="17"/>
      <c r="BS22" s="17"/>
      <c r="BT22" s="17"/>
      <c r="BU22" s="16"/>
      <c r="BV22" s="16"/>
      <c r="BW22" s="16"/>
      <c r="BX22" s="16"/>
      <c r="BY22" s="34"/>
      <c r="BZ22" s="16"/>
      <c r="CA22" s="16"/>
      <c r="CB22" s="16"/>
      <c r="CC22" s="16"/>
      <c r="CD22" s="17"/>
      <c r="CE22" s="17"/>
      <c r="CF22" s="36"/>
      <c r="CG22" s="35"/>
      <c r="CH22" s="32"/>
      <c r="CI22" s="33"/>
      <c r="CJ22" s="18"/>
    </row>
    <row r="23" spans="1:88" s="14" customFormat="1" ht="12.75">
      <c r="A23" s="21">
        <v>3</v>
      </c>
      <c r="B23" s="21" t="s">
        <v>67</v>
      </c>
      <c r="C23" s="72">
        <v>0.18</v>
      </c>
      <c r="D23" s="12">
        <f>IF(C23=0,AA15,AA15*C23)</f>
        <v>0.144</v>
      </c>
      <c r="E23" s="54">
        <f>+(X15/$Y$13)+((Z15-X15)/$Y$13)*0.25*D23</f>
        <v>0.3455606299686426</v>
      </c>
      <c r="F23" s="55">
        <f>E23/K31</f>
        <v>0.18599195723196074</v>
      </c>
      <c r="G23" s="26">
        <v>0.5</v>
      </c>
      <c r="H23" s="26">
        <v>0.25</v>
      </c>
      <c r="I23" s="26">
        <v>0.25</v>
      </c>
      <c r="J23" s="50">
        <f>+IF(AND(G23&gt;0,H23&gt;0,I23&gt;0,G23+H23+I23=1),1,НЕВЕРНО)</f>
        <v>1</v>
      </c>
      <c r="K23" s="56">
        <v>2.5</v>
      </c>
      <c r="L23" s="88"/>
      <c r="M23" s="13">
        <v>1.6</v>
      </c>
      <c r="N23" s="89"/>
      <c r="O23" s="50">
        <f>+(K23+0.25*G7/I7)/($L$21+0.25*SUM($G$5:$G$8)/SUM($I$5:$I$8)*(M23/$N$21))</f>
        <v>1</v>
      </c>
      <c r="P23" s="25">
        <v>0.62</v>
      </c>
      <c r="Q23" s="13">
        <v>91.8</v>
      </c>
      <c r="R23" s="13">
        <v>0</v>
      </c>
      <c r="S23" s="13">
        <v>9.5</v>
      </c>
      <c r="T23" s="11">
        <f>+(P23+R23)/(Q23+S23)</f>
        <v>0.006120434353405726</v>
      </c>
      <c r="U23" s="50">
        <v>1.1</v>
      </c>
      <c r="V23" s="56">
        <v>1.5</v>
      </c>
      <c r="W23" s="68">
        <v>398</v>
      </c>
      <c r="X23" s="11">
        <f>+H7+C7</f>
        <v>398</v>
      </c>
      <c r="Y23" s="50">
        <f>+(1+V23*W23/X23)/(1+V23*SUM($W$21:$W$24)/SUM($X$21:$X$24))</f>
        <v>1</v>
      </c>
      <c r="Z23" s="67">
        <f>+G23*(O23/U23)+H23*Y23+I23*(T23/U23)</f>
        <v>0.7059364623530467</v>
      </c>
      <c r="AA23" s="22">
        <v>0.02</v>
      </c>
      <c r="AB23" s="4">
        <v>0.01</v>
      </c>
      <c r="AQ23" s="18"/>
      <c r="AR23" s="18"/>
      <c r="AS23" s="18"/>
      <c r="AT23" s="17"/>
      <c r="AU23" s="18"/>
      <c r="AV23" s="35"/>
      <c r="AW23" s="17"/>
      <c r="AX23" s="18"/>
      <c r="AY23" s="18"/>
      <c r="BA23" s="36"/>
      <c r="BB23" s="37"/>
      <c r="BC23" s="38"/>
      <c r="BD23" s="38"/>
      <c r="BE23" s="38"/>
      <c r="BF23" s="34"/>
      <c r="BG23" s="38"/>
      <c r="BH23" s="39"/>
      <c r="BI23" s="18"/>
      <c r="BJ23" s="35"/>
      <c r="BK23" s="34"/>
      <c r="BL23" s="18"/>
      <c r="BM23" s="18"/>
      <c r="BN23" s="18"/>
      <c r="BO23" s="18"/>
      <c r="BP23" s="17"/>
      <c r="BQ23" s="17"/>
      <c r="BR23" s="17"/>
      <c r="BS23" s="17"/>
      <c r="BT23" s="17"/>
      <c r="BU23" s="16"/>
      <c r="BV23" s="16"/>
      <c r="BW23" s="16"/>
      <c r="BX23" s="16"/>
      <c r="BY23" s="34"/>
      <c r="BZ23" s="16"/>
      <c r="CA23" s="16"/>
      <c r="CB23" s="16"/>
      <c r="CC23" s="16"/>
      <c r="CD23" s="17"/>
      <c r="CE23" s="17"/>
      <c r="CF23" s="36"/>
      <c r="CG23" s="35"/>
      <c r="CH23" s="32"/>
      <c r="CI23" s="33"/>
      <c r="CJ23" s="18"/>
    </row>
    <row r="24" spans="1:88" s="14" customFormat="1" ht="12.75">
      <c r="A24" s="21">
        <v>4</v>
      </c>
      <c r="B24" s="21" t="s">
        <v>68</v>
      </c>
      <c r="C24" s="72">
        <v>0.28</v>
      </c>
      <c r="D24" s="12">
        <f>IF(C24=0,AA16,AA16*C24)</f>
        <v>0.22400000000000003</v>
      </c>
      <c r="E24" s="54">
        <f>+(X16/$Y$13)+((Z16-X16)/$Y$13)*0.25*D24</f>
        <v>3.377210486994904</v>
      </c>
      <c r="F24" s="55">
        <f>E24/K32</f>
        <v>1.9963495697645566</v>
      </c>
      <c r="G24" s="26">
        <v>0.5</v>
      </c>
      <c r="H24" s="26">
        <v>0.25</v>
      </c>
      <c r="I24" s="26">
        <v>0.25</v>
      </c>
      <c r="J24" s="50">
        <f>+IF(AND(G24&gt;0,H24&gt;0,I24&gt;0,G24+H24+I24=1),1,НЕВЕРНО)</f>
        <v>1</v>
      </c>
      <c r="K24" s="56">
        <v>2.5</v>
      </c>
      <c r="L24" s="88"/>
      <c r="M24" s="13">
        <v>1.6</v>
      </c>
      <c r="N24" s="89"/>
      <c r="O24" s="50">
        <f>+(K24+0.25*G8/I8)/($L$21+0.25*SUM($G$5:$G$8)/SUM($I$5:$I$8)*(M24/$N$21))</f>
        <v>1</v>
      </c>
      <c r="P24" s="25">
        <v>4.04</v>
      </c>
      <c r="Q24" s="13">
        <v>91.8</v>
      </c>
      <c r="R24" s="13">
        <v>0</v>
      </c>
      <c r="S24" s="13">
        <v>9.5</v>
      </c>
      <c r="T24" s="11">
        <f>+(P24+R24)/(Q24+S24)</f>
        <v>0.03988153998025667</v>
      </c>
      <c r="U24" s="50">
        <v>1.1</v>
      </c>
      <c r="V24" s="56">
        <v>1.5</v>
      </c>
      <c r="W24" s="68">
        <v>459</v>
      </c>
      <c r="X24" s="11">
        <f>+H8+C8</f>
        <v>459</v>
      </c>
      <c r="Y24" s="50">
        <f>+(1+V24*W24/X24)/(1+V24*SUM($W$21:$W$24)/SUM($X$21:$X$24))</f>
        <v>1</v>
      </c>
      <c r="Z24" s="67">
        <f>+G24*(O24/U24)+H24*Y24+I24*(T24/U24)</f>
        <v>0.7136094409046039</v>
      </c>
      <c r="AA24" s="22">
        <v>0.23</v>
      </c>
      <c r="AB24" s="4">
        <v>0.01</v>
      </c>
      <c r="AQ24" s="18"/>
      <c r="AR24" s="18"/>
      <c r="AS24" s="18"/>
      <c r="AT24" s="17"/>
      <c r="AU24" s="18"/>
      <c r="AV24" s="35"/>
      <c r="AW24" s="17"/>
      <c r="AX24" s="18"/>
      <c r="AY24" s="18"/>
      <c r="BA24" s="36"/>
      <c r="BB24" s="37"/>
      <c r="BC24" s="38"/>
      <c r="BD24" s="38"/>
      <c r="BE24" s="38"/>
      <c r="BF24" s="34"/>
      <c r="BG24" s="38"/>
      <c r="BH24" s="39"/>
      <c r="BI24" s="18"/>
      <c r="BJ24" s="35"/>
      <c r="BK24" s="34"/>
      <c r="BL24" s="18"/>
      <c r="BM24" s="18"/>
      <c r="BN24" s="18"/>
      <c r="BO24" s="18"/>
      <c r="BP24" s="17"/>
      <c r="BQ24" s="17"/>
      <c r="BR24" s="17"/>
      <c r="BS24" s="17"/>
      <c r="BT24" s="17"/>
      <c r="BU24" s="16"/>
      <c r="BV24" s="16"/>
      <c r="BW24" s="16"/>
      <c r="BX24" s="16"/>
      <c r="BY24" s="34"/>
      <c r="BZ24" s="16"/>
      <c r="CA24" s="16"/>
      <c r="CB24" s="16"/>
      <c r="CC24" s="16"/>
      <c r="CD24" s="17"/>
      <c r="CE24" s="17"/>
      <c r="CF24" s="36"/>
      <c r="CG24" s="35"/>
      <c r="CH24" s="32"/>
      <c r="CI24" s="33"/>
      <c r="CJ24" s="18"/>
    </row>
    <row r="25" spans="1:88" s="15" customFormat="1" ht="12.75">
      <c r="A25" s="51"/>
      <c r="B25" s="51"/>
      <c r="C25" s="51">
        <f>SUM(C21:C24)</f>
        <v>1</v>
      </c>
      <c r="D25" s="51">
        <f>SUM(D21:D24)</f>
        <v>0.8</v>
      </c>
      <c r="E25" s="51">
        <f>SUM(E21:E24)</f>
        <v>5.397153615681486</v>
      </c>
      <c r="F25" s="58">
        <f>E25/K33</f>
        <v>5.397153615681486</v>
      </c>
      <c r="G25" s="59"/>
      <c r="H25" s="59"/>
      <c r="I25" s="59"/>
      <c r="J25" s="52"/>
      <c r="K25" s="59"/>
      <c r="L25" s="88"/>
      <c r="M25" s="51"/>
      <c r="N25" s="89"/>
      <c r="O25" s="52">
        <f>+(K25+0.25*G9/I9)/($L$21+0.25*SUM($G$5:$G$8)/SUM($I$5:$I$8)*(M25/$N$21))</f>
        <v>0.1</v>
      </c>
      <c r="P25" s="51"/>
      <c r="Q25" s="51"/>
      <c r="R25" s="51"/>
      <c r="S25" s="51"/>
      <c r="T25" s="53" t="e">
        <f>+(P25+R25)/(Q25+S25)</f>
        <v>#DIV/0!</v>
      </c>
      <c r="U25" s="53"/>
      <c r="V25" s="53"/>
      <c r="W25" s="53">
        <f>SUM(W21:W24)</f>
        <v>3459</v>
      </c>
      <c r="X25" s="53">
        <f>+H9+C9</f>
        <v>3459</v>
      </c>
      <c r="Y25" s="53">
        <f>+(1+V25*W25/X25)/(1+V25*SUM($W$21:$W$24)/SUM($X$21:$X$24))</f>
        <v>1</v>
      </c>
      <c r="Z25" s="60" t="e">
        <f>+G25*O25+H25*Y25+I25*T25</f>
        <v>#DIV/0!</v>
      </c>
      <c r="AA25" s="60">
        <f>SUM(AA21:AA24)</f>
        <v>1</v>
      </c>
      <c r="AB25" s="60"/>
      <c r="AQ25" s="28"/>
      <c r="AR25" s="28"/>
      <c r="AS25" s="28"/>
      <c r="AT25" s="31"/>
      <c r="AU25" s="28"/>
      <c r="AV25" s="41"/>
      <c r="AW25" s="31"/>
      <c r="AX25" s="28"/>
      <c r="AY25" s="28"/>
      <c r="BA25" s="29"/>
      <c r="BB25" s="42"/>
      <c r="BC25" s="30"/>
      <c r="BD25" s="30"/>
      <c r="BE25" s="30"/>
      <c r="BF25" s="40"/>
      <c r="BG25" s="30"/>
      <c r="BH25" s="43"/>
      <c r="BI25" s="28"/>
      <c r="BJ25" s="41"/>
      <c r="BK25" s="40"/>
      <c r="BL25" s="28"/>
      <c r="BM25" s="28"/>
      <c r="BN25" s="28"/>
      <c r="BO25" s="28"/>
      <c r="BP25" s="31"/>
      <c r="BQ25" s="31"/>
      <c r="BR25" s="31"/>
      <c r="BS25" s="31"/>
      <c r="BT25" s="31"/>
      <c r="BU25" s="44"/>
      <c r="BV25" s="44"/>
      <c r="BW25" s="44"/>
      <c r="BX25" s="44"/>
      <c r="BY25" s="40"/>
      <c r="BZ25" s="44"/>
      <c r="CA25" s="44"/>
      <c r="CB25" s="44"/>
      <c r="CC25" s="44"/>
      <c r="CD25" s="31"/>
      <c r="CE25" s="31"/>
      <c r="CF25" s="29"/>
      <c r="CG25" s="41"/>
      <c r="CH25" s="45"/>
      <c r="CI25" s="46"/>
      <c r="CJ25" s="28"/>
    </row>
    <row r="26" spans="1:87" s="14" customFormat="1" ht="12.75">
      <c r="A26" s="18"/>
      <c r="B26" s="18"/>
      <c r="C26" s="18"/>
      <c r="D26" s="17"/>
      <c r="E26" s="17"/>
      <c r="F26" s="17"/>
      <c r="G26" s="18"/>
      <c r="H26" s="18"/>
      <c r="I26" s="18"/>
      <c r="J26" s="18"/>
      <c r="K26" s="34"/>
      <c r="L26" s="34"/>
      <c r="M26" s="18"/>
      <c r="N26" s="18"/>
      <c r="O26" s="17"/>
      <c r="P26" s="18"/>
      <c r="Q26" s="17"/>
      <c r="R26" s="34"/>
      <c r="S26" s="34"/>
      <c r="T26" s="18"/>
      <c r="U26" s="18"/>
      <c r="V26" s="18"/>
      <c r="W26" s="18"/>
      <c r="X26" s="17"/>
      <c r="Y26" s="34"/>
      <c r="Z26" s="34"/>
      <c r="AA26" s="18"/>
      <c r="AB26" s="18"/>
      <c r="AC26" s="18"/>
      <c r="AD26" s="18"/>
      <c r="AE26" s="34"/>
      <c r="AF26" s="34"/>
      <c r="AG26" s="34"/>
      <c r="AH26" s="18"/>
      <c r="AI26" s="18"/>
      <c r="AJ26" s="18"/>
      <c r="AK26" s="18"/>
      <c r="AL26" s="17"/>
      <c r="AM26" s="34"/>
      <c r="AN26" s="34"/>
      <c r="AO26" s="18"/>
      <c r="AP26" s="18"/>
      <c r="AQ26" s="18"/>
      <c r="AR26" s="18"/>
      <c r="AS26" s="17"/>
      <c r="AT26" s="18"/>
      <c r="AU26" s="35"/>
      <c r="AV26" s="17"/>
      <c r="AW26" s="18"/>
      <c r="AX26" s="18"/>
      <c r="AZ26" s="36"/>
      <c r="BA26" s="37"/>
      <c r="BB26" s="38"/>
      <c r="BC26" s="38"/>
      <c r="BD26" s="38"/>
      <c r="BE26" s="34"/>
      <c r="BF26" s="38"/>
      <c r="BG26" s="39"/>
      <c r="BH26" s="18"/>
      <c r="BI26" s="35"/>
      <c r="BJ26" s="34"/>
      <c r="BK26" s="18"/>
      <c r="BL26" s="18"/>
      <c r="BM26" s="18"/>
      <c r="BN26" s="18"/>
      <c r="BO26" s="17"/>
      <c r="BP26" s="17"/>
      <c r="BQ26" s="17"/>
      <c r="BR26" s="17"/>
      <c r="BS26" s="17"/>
      <c r="BT26" s="16"/>
      <c r="BU26" s="16"/>
      <c r="BV26" s="16"/>
      <c r="BW26" s="16"/>
      <c r="BX26" s="34"/>
      <c r="BY26" s="16"/>
      <c r="BZ26" s="16"/>
      <c r="CA26" s="16"/>
      <c r="CB26" s="16"/>
      <c r="CC26" s="17"/>
      <c r="CD26" s="17"/>
      <c r="CE26" s="36"/>
      <c r="CF26" s="35"/>
      <c r="CG26" s="32"/>
      <c r="CH26" s="33"/>
      <c r="CI26" s="18"/>
    </row>
    <row r="27" spans="1:86" s="14" customFormat="1" ht="12.75">
      <c r="A27" s="77" t="s">
        <v>1</v>
      </c>
      <c r="B27" s="77" t="s">
        <v>2</v>
      </c>
      <c r="C27" s="87" t="s">
        <v>31</v>
      </c>
      <c r="D27" s="78" t="s">
        <v>32</v>
      </c>
      <c r="E27" s="77" t="s">
        <v>33</v>
      </c>
      <c r="F27" s="78" t="s">
        <v>34</v>
      </c>
      <c r="G27" s="78" t="s">
        <v>35</v>
      </c>
      <c r="H27" s="77" t="s">
        <v>36</v>
      </c>
      <c r="I27" s="78" t="s">
        <v>37</v>
      </c>
      <c r="J27" s="78" t="s">
        <v>38</v>
      </c>
      <c r="K27" s="85" t="s">
        <v>39</v>
      </c>
      <c r="L27" s="78" t="s">
        <v>40</v>
      </c>
      <c r="M27" s="77" t="s">
        <v>41</v>
      </c>
      <c r="N27" s="77" t="s">
        <v>42</v>
      </c>
      <c r="O27" s="85" t="s">
        <v>43</v>
      </c>
      <c r="P27" s="17"/>
      <c r="Q27" s="34"/>
      <c r="R27" s="34"/>
      <c r="S27" s="18"/>
      <c r="T27" s="18"/>
      <c r="U27" s="18"/>
      <c r="V27" s="18"/>
      <c r="W27" s="17"/>
      <c r="X27" s="34"/>
      <c r="Y27" s="34"/>
      <c r="Z27" s="18"/>
      <c r="AA27" s="18"/>
      <c r="AB27" s="18"/>
      <c r="AC27" s="18"/>
      <c r="AD27" s="34"/>
      <c r="AE27" s="34"/>
      <c r="AF27" s="34"/>
      <c r="AG27" s="18"/>
      <c r="AH27" s="18"/>
      <c r="AI27" s="18"/>
      <c r="AJ27" s="18"/>
      <c r="AK27" s="17"/>
      <c r="AL27" s="34"/>
      <c r="AM27" s="34"/>
      <c r="AN27" s="18"/>
      <c r="AO27" s="18"/>
      <c r="AP27" s="18"/>
      <c r="AQ27" s="18"/>
      <c r="AR27" s="17"/>
      <c r="AS27" s="18"/>
      <c r="AT27" s="35"/>
      <c r="AU27" s="17"/>
      <c r="AV27" s="18"/>
      <c r="AW27" s="18"/>
      <c r="AY27" s="36"/>
      <c r="AZ27" s="37"/>
      <c r="BA27" s="38"/>
      <c r="BB27" s="38"/>
      <c r="BC27" s="38"/>
      <c r="BD27" s="34"/>
      <c r="BE27" s="38"/>
      <c r="BF27" s="39"/>
      <c r="BG27" s="18"/>
      <c r="BH27" s="35"/>
      <c r="BI27" s="34"/>
      <c r="BJ27" s="18"/>
      <c r="BK27" s="18"/>
      <c r="BL27" s="18"/>
      <c r="BM27" s="18"/>
      <c r="BN27" s="17"/>
      <c r="BO27" s="17"/>
      <c r="BP27" s="17"/>
      <c r="BQ27" s="17"/>
      <c r="BR27" s="17"/>
      <c r="BS27" s="16"/>
      <c r="BT27" s="16"/>
      <c r="BU27" s="16"/>
      <c r="BV27" s="16"/>
      <c r="BW27" s="34"/>
      <c r="BX27" s="16"/>
      <c r="BY27" s="16"/>
      <c r="BZ27" s="16"/>
      <c r="CA27" s="16"/>
      <c r="CB27" s="17"/>
      <c r="CC27" s="17"/>
      <c r="CD27" s="36"/>
      <c r="CE27" s="35"/>
      <c r="CF27" s="32"/>
      <c r="CG27" s="33"/>
      <c r="CH27" s="18"/>
    </row>
    <row r="28" spans="1:86" s="14" customFormat="1" ht="12.75">
      <c r="A28" s="77"/>
      <c r="B28" s="77"/>
      <c r="C28" s="87"/>
      <c r="D28" s="78"/>
      <c r="E28" s="77"/>
      <c r="F28" s="78"/>
      <c r="G28" s="78"/>
      <c r="H28" s="77"/>
      <c r="I28" s="78"/>
      <c r="J28" s="78"/>
      <c r="K28" s="85"/>
      <c r="L28" s="78"/>
      <c r="M28" s="77"/>
      <c r="N28" s="77"/>
      <c r="O28" s="85"/>
      <c r="P28" s="17"/>
      <c r="Q28" s="34"/>
      <c r="R28" s="34"/>
      <c r="S28" s="18"/>
      <c r="T28" s="18"/>
      <c r="U28" s="18"/>
      <c r="V28" s="18"/>
      <c r="W28" s="17"/>
      <c r="X28" s="34"/>
      <c r="Y28" s="34"/>
      <c r="Z28" s="18"/>
      <c r="AA28" s="18"/>
      <c r="AB28" s="18"/>
      <c r="AC28" s="18"/>
      <c r="AD28" s="34"/>
      <c r="AE28" s="34"/>
      <c r="AF28" s="34"/>
      <c r="AG28" s="18"/>
      <c r="AH28" s="18"/>
      <c r="AI28" s="18"/>
      <c r="AJ28" s="18"/>
      <c r="AK28" s="17"/>
      <c r="AL28" s="34"/>
      <c r="AM28" s="34"/>
      <c r="AN28" s="18"/>
      <c r="AO28" s="18"/>
      <c r="AP28" s="18"/>
      <c r="AQ28" s="18"/>
      <c r="AR28" s="17"/>
      <c r="AS28" s="18"/>
      <c r="AT28" s="35"/>
      <c r="AU28" s="17"/>
      <c r="AV28" s="18"/>
      <c r="AW28" s="18"/>
      <c r="AY28" s="36"/>
      <c r="AZ28" s="37"/>
      <c r="BA28" s="38"/>
      <c r="BB28" s="38"/>
      <c r="BC28" s="38"/>
      <c r="BD28" s="34"/>
      <c r="BE28" s="38"/>
      <c r="BF28" s="39"/>
      <c r="BG28" s="18"/>
      <c r="BH28" s="35"/>
      <c r="BI28" s="34"/>
      <c r="BJ28" s="18"/>
      <c r="BK28" s="18"/>
      <c r="BL28" s="18"/>
      <c r="BM28" s="18"/>
      <c r="BN28" s="17"/>
      <c r="BO28" s="17"/>
      <c r="BP28" s="17"/>
      <c r="BQ28" s="17"/>
      <c r="BR28" s="17"/>
      <c r="BS28" s="16"/>
      <c r="BT28" s="16"/>
      <c r="BU28" s="16"/>
      <c r="BV28" s="16"/>
      <c r="BW28" s="34"/>
      <c r="BX28" s="16"/>
      <c r="BY28" s="16"/>
      <c r="BZ28" s="16"/>
      <c r="CA28" s="16"/>
      <c r="CB28" s="17"/>
      <c r="CC28" s="17"/>
      <c r="CD28" s="36"/>
      <c r="CE28" s="35"/>
      <c r="CF28" s="32"/>
      <c r="CG28" s="33"/>
      <c r="CH28" s="18"/>
    </row>
    <row r="29" spans="1:86" s="14" customFormat="1" ht="15.75">
      <c r="A29" s="21">
        <v>1</v>
      </c>
      <c r="B29" s="21" t="s">
        <v>65</v>
      </c>
      <c r="C29" s="61">
        <v>0.51</v>
      </c>
      <c r="D29" s="50">
        <f>+IF(AND(AA21&gt;0,AB21&gt;0,C29&gt;0,AA21+AB21+C29=1),1,НЕВЕРНО)</f>
        <v>1</v>
      </c>
      <c r="E29" s="62">
        <v>4</v>
      </c>
      <c r="F29" s="57">
        <f>0.2*SUM($I$5:$I$8)/E29/I5+0.8</f>
        <v>0.881311706629055</v>
      </c>
      <c r="G29" s="57">
        <f>+(1+H5/I5)/(1+SUM($H$5:$H$8)/SUM($I$5:$I$8))</f>
        <v>1</v>
      </c>
      <c r="H29" s="20">
        <v>245</v>
      </c>
      <c r="I29" s="64">
        <f>+(H29/X21)/(SUM($H$29:$H$32)/SUM($X$21:$X$24))</f>
        <v>0.25264892991906757</v>
      </c>
      <c r="J29" s="64">
        <f>+AA21*F29+AB21*G29+C29*I29</f>
        <v>0.5618805734406709</v>
      </c>
      <c r="K29" s="54">
        <f>+Z21*J29*SUM($I$5:$I$8)/SUMPRODUCT($Z$21:$Z$24,$J$29:$J$32,$I$5:$I$8)</f>
        <v>0.5430768333213238</v>
      </c>
      <c r="L29" s="91">
        <f>Q5+X5+I13+P13+W13</f>
        <v>38444</v>
      </c>
      <c r="M29" s="94">
        <v>1.1067073</v>
      </c>
      <c r="N29" s="27"/>
      <c r="O29" s="51">
        <f>IF(F21&gt;$M$29,0,($M$29-F21)*($L$29/SUM($I$5:$I$8))*K29*I5-N29)*1000</f>
        <v>2983207.4962738715</v>
      </c>
      <c r="P29" s="73"/>
      <c r="Q29" s="34"/>
      <c r="R29" s="34"/>
      <c r="S29" s="18"/>
      <c r="T29" s="18"/>
      <c r="U29" s="18"/>
      <c r="V29" s="18"/>
      <c r="W29" s="17"/>
      <c r="X29" s="34"/>
      <c r="Y29" s="34"/>
      <c r="Z29" s="18"/>
      <c r="AA29" s="18"/>
      <c r="AB29" s="18"/>
      <c r="AC29" s="18"/>
      <c r="AD29" s="34"/>
      <c r="AE29" s="34"/>
      <c r="AF29" s="34"/>
      <c r="AG29" s="18"/>
      <c r="AH29" s="18"/>
      <c r="AI29" s="18"/>
      <c r="AJ29" s="18"/>
      <c r="AK29" s="17"/>
      <c r="AL29" s="34"/>
      <c r="AM29" s="34"/>
      <c r="AN29" s="18"/>
      <c r="AO29" s="18"/>
      <c r="AP29" s="18"/>
      <c r="AQ29" s="18"/>
      <c r="AR29" s="17"/>
      <c r="AS29" s="18"/>
      <c r="AT29" s="35"/>
      <c r="AU29" s="17"/>
      <c r="AV29" s="18"/>
      <c r="AW29" s="18"/>
      <c r="AY29" s="36"/>
      <c r="AZ29" s="37"/>
      <c r="BA29" s="38"/>
      <c r="BB29" s="38"/>
      <c r="BC29" s="38"/>
      <c r="BD29" s="34"/>
      <c r="BE29" s="38"/>
      <c r="BF29" s="39"/>
      <c r="BG29" s="18"/>
      <c r="BH29" s="35"/>
      <c r="BI29" s="34"/>
      <c r="BJ29" s="18"/>
      <c r="BK29" s="18"/>
      <c r="BL29" s="18"/>
      <c r="BM29" s="18"/>
      <c r="BN29" s="17"/>
      <c r="BO29" s="17"/>
      <c r="BP29" s="17"/>
      <c r="BQ29" s="17"/>
      <c r="BR29" s="17"/>
      <c r="BS29" s="16"/>
      <c r="BT29" s="16"/>
      <c r="BU29" s="16"/>
      <c r="BV29" s="16"/>
      <c r="BW29" s="34"/>
      <c r="BX29" s="16"/>
      <c r="BY29" s="16"/>
      <c r="BZ29" s="16"/>
      <c r="CA29" s="16"/>
      <c r="CB29" s="17"/>
      <c r="CC29" s="17"/>
      <c r="CD29" s="36"/>
      <c r="CE29" s="35"/>
      <c r="CF29" s="32"/>
      <c r="CG29" s="33"/>
      <c r="CH29" s="18"/>
    </row>
    <row r="30" spans="1:86" s="14" customFormat="1" ht="15.75">
      <c r="A30" s="21">
        <v>2</v>
      </c>
      <c r="B30" s="21" t="s">
        <v>66</v>
      </c>
      <c r="C30" s="61">
        <v>0.72</v>
      </c>
      <c r="D30" s="50">
        <f>+IF(AND(AA22&gt;0,AB22&gt;0,C30&gt;0,AA22+AB22+C30=1),1,НЕВЕРНО)</f>
        <v>1</v>
      </c>
      <c r="E30" s="62">
        <v>4</v>
      </c>
      <c r="F30" s="57">
        <f>0.2*SUM($I$5:$I$8)/E30/I6+0.8</f>
        <v>1.1641052631578948</v>
      </c>
      <c r="G30" s="57">
        <f>+(1+H6/I6)/(1+SUM($H$5:$H$8)/SUM($I$5:$I$8))</f>
        <v>1</v>
      </c>
      <c r="H30" s="68">
        <v>475</v>
      </c>
      <c r="I30" s="64">
        <f>+(H30/X22)/(SUM($H$29:$H$32)/SUM($X$21:$X$24))</f>
        <v>2.193405199746354</v>
      </c>
      <c r="J30" s="64">
        <f>+AA22*F30+AB22*G30+C30*I30</f>
        <v>1.9035601648700065</v>
      </c>
      <c r="K30" s="54">
        <f>+Z22*J30*SUM($I$5:$I$8)/SUMPRODUCT($Z$21:$Z$24,$J$29:$J$32,$I$5:$I$8)</f>
        <v>1.6588023245649914</v>
      </c>
      <c r="L30" s="92"/>
      <c r="M30" s="95"/>
      <c r="N30" s="27"/>
      <c r="O30" s="51">
        <f>IF(F22&gt;$M$29,0,($M$29-F22)*($L$29/SUM($I$5:$I$8))*K30*I6-N30)*1000</f>
        <v>3358967.988297579</v>
      </c>
      <c r="P30" s="73"/>
      <c r="Q30" s="34"/>
      <c r="R30" s="34"/>
      <c r="S30" s="18"/>
      <c r="T30" s="18"/>
      <c r="U30" s="18"/>
      <c r="V30" s="18"/>
      <c r="W30" s="17"/>
      <c r="X30" s="34"/>
      <c r="Y30" s="34"/>
      <c r="Z30" s="18"/>
      <c r="AA30" s="18"/>
      <c r="AB30" s="18"/>
      <c r="AC30" s="18"/>
      <c r="AD30" s="34"/>
      <c r="AE30" s="34"/>
      <c r="AF30" s="34"/>
      <c r="AG30" s="18"/>
      <c r="AH30" s="18"/>
      <c r="AI30" s="18"/>
      <c r="AJ30" s="18"/>
      <c r="AK30" s="17"/>
      <c r="AL30" s="34"/>
      <c r="AM30" s="34"/>
      <c r="AN30" s="18"/>
      <c r="AO30" s="18"/>
      <c r="AP30" s="18"/>
      <c r="AQ30" s="18"/>
      <c r="AR30" s="17"/>
      <c r="AS30" s="18"/>
      <c r="AT30" s="35"/>
      <c r="AU30" s="17"/>
      <c r="AV30" s="18"/>
      <c r="AW30" s="18"/>
      <c r="AY30" s="36"/>
      <c r="AZ30" s="37"/>
      <c r="BA30" s="38"/>
      <c r="BB30" s="38"/>
      <c r="BC30" s="38"/>
      <c r="BD30" s="34"/>
      <c r="BE30" s="38"/>
      <c r="BF30" s="39"/>
      <c r="BG30" s="18"/>
      <c r="BH30" s="35"/>
      <c r="BI30" s="34"/>
      <c r="BJ30" s="18"/>
      <c r="BK30" s="18"/>
      <c r="BL30" s="18"/>
      <c r="BM30" s="18"/>
      <c r="BN30" s="17"/>
      <c r="BO30" s="17"/>
      <c r="BP30" s="17"/>
      <c r="BQ30" s="17"/>
      <c r="BR30" s="17"/>
      <c r="BS30" s="16"/>
      <c r="BT30" s="16"/>
      <c r="BU30" s="16"/>
      <c r="BV30" s="16"/>
      <c r="BW30" s="34"/>
      <c r="BX30" s="16"/>
      <c r="BY30" s="16"/>
      <c r="BZ30" s="16"/>
      <c r="CA30" s="16"/>
      <c r="CB30" s="17"/>
      <c r="CC30" s="17"/>
      <c r="CD30" s="36"/>
      <c r="CE30" s="35"/>
      <c r="CF30" s="32"/>
      <c r="CG30" s="33"/>
      <c r="CH30" s="18"/>
    </row>
    <row r="31" spans="1:86" s="14" customFormat="1" ht="15.75">
      <c r="A31" s="21">
        <v>3</v>
      </c>
      <c r="B31" s="21" t="s">
        <v>67</v>
      </c>
      <c r="C31" s="61">
        <v>0.97</v>
      </c>
      <c r="D31" s="50">
        <f>+IF(AND(AA23&gt;0,AB23&gt;0,C31&gt;0,AA23+AB23+C31=1),1,НЕВЕРНО)</f>
        <v>1</v>
      </c>
      <c r="E31" s="62">
        <v>4</v>
      </c>
      <c r="F31" s="57">
        <f>0.2*SUM($I$5:$I$8)/E31/I7+0.8</f>
        <v>1.2345477386934673</v>
      </c>
      <c r="G31" s="57">
        <f>+(1+H7/I7)/(1+SUM($H$5:$H$8)/SUM($I$5:$I$8))</f>
        <v>1</v>
      </c>
      <c r="H31" s="68">
        <v>398</v>
      </c>
      <c r="I31" s="64">
        <f>+(H31/X23)/(SUM($H$29:$H$32)/SUM($X$21:$X$24))</f>
        <v>2.193405199746354</v>
      </c>
      <c r="J31" s="64">
        <f>+AA23*F31+AB23*G31+C31*I31</f>
        <v>2.1622939985278324</v>
      </c>
      <c r="K31" s="54">
        <f>+Z23*J31*SUM($I$5:$I$8)/SUMPRODUCT($Z$21:$Z$24,$J$29:$J$32,$I$5:$I$8)</f>
        <v>1.8579331876037792</v>
      </c>
      <c r="L31" s="92"/>
      <c r="M31" s="95"/>
      <c r="N31" s="27"/>
      <c r="O31" s="51">
        <f>IF(F23&gt;$M$29,0,($M$29-F23)*($L$29/SUM($I$5:$I$8))*K31*I7-N31)*1000</f>
        <v>7566874.853806195</v>
      </c>
      <c r="P31" s="73"/>
      <c r="Q31" s="34"/>
      <c r="R31" s="34"/>
      <c r="S31" s="18"/>
      <c r="T31" s="18"/>
      <c r="U31" s="18"/>
      <c r="V31" s="18"/>
      <c r="W31" s="17"/>
      <c r="X31" s="34"/>
      <c r="Y31" s="34"/>
      <c r="Z31" s="18"/>
      <c r="AA31" s="18"/>
      <c r="AB31" s="18"/>
      <c r="AC31" s="18"/>
      <c r="AD31" s="34"/>
      <c r="AE31" s="34"/>
      <c r="AF31" s="34"/>
      <c r="AG31" s="18"/>
      <c r="AH31" s="18"/>
      <c r="AI31" s="18"/>
      <c r="AJ31" s="18"/>
      <c r="AK31" s="17"/>
      <c r="AL31" s="34"/>
      <c r="AM31" s="34"/>
      <c r="AN31" s="18"/>
      <c r="AO31" s="18"/>
      <c r="AP31" s="18"/>
      <c r="AQ31" s="18"/>
      <c r="AR31" s="17"/>
      <c r="AS31" s="18"/>
      <c r="AT31" s="35"/>
      <c r="AU31" s="17"/>
      <c r="AV31" s="18"/>
      <c r="AW31" s="18"/>
      <c r="AY31" s="36"/>
      <c r="AZ31" s="37"/>
      <c r="BA31" s="38"/>
      <c r="BB31" s="38"/>
      <c r="BC31" s="38"/>
      <c r="BD31" s="34"/>
      <c r="BE31" s="38"/>
      <c r="BF31" s="39"/>
      <c r="BG31" s="18"/>
      <c r="BH31" s="35"/>
      <c r="BI31" s="34"/>
      <c r="BJ31" s="18"/>
      <c r="BK31" s="18"/>
      <c r="BL31" s="18"/>
      <c r="BM31" s="18"/>
      <c r="BN31" s="17"/>
      <c r="BO31" s="17"/>
      <c r="BP31" s="17"/>
      <c r="BQ31" s="17"/>
      <c r="BR31" s="17"/>
      <c r="BS31" s="16"/>
      <c r="BT31" s="16"/>
      <c r="BU31" s="16"/>
      <c r="BV31" s="16"/>
      <c r="BW31" s="34"/>
      <c r="BX31" s="16"/>
      <c r="BY31" s="16"/>
      <c r="BZ31" s="16"/>
      <c r="CA31" s="16"/>
      <c r="CB31" s="17"/>
      <c r="CC31" s="17"/>
      <c r="CD31" s="36"/>
      <c r="CE31" s="35"/>
      <c r="CF31" s="32"/>
      <c r="CG31" s="33"/>
      <c r="CH31" s="18"/>
    </row>
    <row r="32" spans="1:86" s="14" customFormat="1" ht="15.75">
      <c r="A32" s="21">
        <v>4</v>
      </c>
      <c r="B32" s="21" t="s">
        <v>68</v>
      </c>
      <c r="C32" s="61">
        <v>0.76</v>
      </c>
      <c r="D32" s="50">
        <f>+IF(AND(AA24&gt;0,AB24&gt;0,C32&gt;0,AA24+AB24+C32=1),1,НЕВЕРНО)</f>
        <v>1</v>
      </c>
      <c r="E32" s="62">
        <v>4</v>
      </c>
      <c r="F32" s="57">
        <f>0.2*SUM($I$5:$I$8)/E32/I8+0.8</f>
        <v>1.176797385620915</v>
      </c>
      <c r="G32" s="57">
        <f>+(1+H8/I8)/(1+SUM($H$5:$H$8)/SUM($I$5:$I$8))</f>
        <v>1</v>
      </c>
      <c r="H32" s="68">
        <v>459</v>
      </c>
      <c r="I32" s="64">
        <f>+(H32/X24)/(SUM($H$29:$H$32)/SUM($X$21:$X$24))</f>
        <v>2.193405199746354</v>
      </c>
      <c r="J32" s="64">
        <f>+AA24*F32+AB24*G32+C32*I32</f>
        <v>1.9476513505000395</v>
      </c>
      <c r="K32" s="54">
        <f>+Z24*J32*SUM($I$5:$I$8)/SUMPRODUCT($Z$21:$Z$24,$J$29:$J$32,$I$5:$I$8)</f>
        <v>1.6916929470389306</v>
      </c>
      <c r="L32" s="92"/>
      <c r="M32" s="95"/>
      <c r="N32" s="27"/>
      <c r="O32" s="51">
        <f>IF(F24&gt;$M$29,0,($M$29-F24)*($L$29/SUM($I$5:$I$8))*K32*I8-N32)*1000</f>
        <v>0</v>
      </c>
      <c r="P32" s="17"/>
      <c r="Q32" s="34"/>
      <c r="R32" s="34"/>
      <c r="S32" s="18"/>
      <c r="T32" s="18"/>
      <c r="U32" s="18"/>
      <c r="V32" s="18"/>
      <c r="W32" s="17"/>
      <c r="X32" s="34"/>
      <c r="Y32" s="34"/>
      <c r="Z32" s="18"/>
      <c r="AA32" s="18"/>
      <c r="AB32" s="18"/>
      <c r="AC32" s="18"/>
      <c r="AD32" s="34"/>
      <c r="AE32" s="34"/>
      <c r="AF32" s="34"/>
      <c r="AG32" s="18"/>
      <c r="AH32" s="18"/>
      <c r="AI32" s="18"/>
      <c r="AJ32" s="18"/>
      <c r="AK32" s="17"/>
      <c r="AL32" s="34"/>
      <c r="AM32" s="34"/>
      <c r="AN32" s="18"/>
      <c r="AO32" s="18"/>
      <c r="AP32" s="18"/>
      <c r="AQ32" s="18"/>
      <c r="AR32" s="17"/>
      <c r="AS32" s="18"/>
      <c r="AT32" s="35"/>
      <c r="AU32" s="17"/>
      <c r="AV32" s="18"/>
      <c r="AW32" s="18"/>
      <c r="AY32" s="36"/>
      <c r="AZ32" s="37"/>
      <c r="BA32" s="38"/>
      <c r="BB32" s="38"/>
      <c r="BC32" s="38"/>
      <c r="BD32" s="34"/>
      <c r="BE32" s="38"/>
      <c r="BF32" s="39"/>
      <c r="BG32" s="18"/>
      <c r="BH32" s="35"/>
      <c r="BI32" s="34"/>
      <c r="BJ32" s="18"/>
      <c r="BK32" s="18"/>
      <c r="BL32" s="18"/>
      <c r="BM32" s="18"/>
      <c r="BN32" s="17"/>
      <c r="BO32" s="17"/>
      <c r="BP32" s="17"/>
      <c r="BQ32" s="17"/>
      <c r="BR32" s="17"/>
      <c r="BS32" s="16"/>
      <c r="BT32" s="16"/>
      <c r="BU32" s="16"/>
      <c r="BV32" s="16"/>
      <c r="BW32" s="34"/>
      <c r="BX32" s="16"/>
      <c r="BY32" s="16"/>
      <c r="BZ32" s="16"/>
      <c r="CA32" s="16"/>
      <c r="CB32" s="17"/>
      <c r="CC32" s="17"/>
      <c r="CD32" s="36"/>
      <c r="CE32" s="35"/>
      <c r="CF32" s="32"/>
      <c r="CG32" s="33"/>
      <c r="CH32" s="18"/>
    </row>
    <row r="33" spans="1:86" s="15" customFormat="1" ht="12.75">
      <c r="A33" s="51"/>
      <c r="B33" s="51"/>
      <c r="C33" s="66">
        <f>SUM(C29:C32)</f>
        <v>2.96</v>
      </c>
      <c r="D33" s="52"/>
      <c r="E33" s="60"/>
      <c r="F33" s="60"/>
      <c r="G33" s="60">
        <f>+(1+H9/I9)/(1+SUM($H$5:$H$8)/SUM($I$5:$I$8))</f>
        <v>1</v>
      </c>
      <c r="H33" s="60">
        <f>H29+H30+H31+H32</f>
        <v>1577</v>
      </c>
      <c r="I33" s="53"/>
      <c r="J33" s="53"/>
      <c r="K33" s="54">
        <v>1</v>
      </c>
      <c r="L33" s="93"/>
      <c r="M33" s="96"/>
      <c r="N33" s="63"/>
      <c r="O33" s="51">
        <f>SUM(O29:O32)</f>
        <v>13909050.338377645</v>
      </c>
      <c r="P33" s="73"/>
      <c r="Q33" s="34"/>
      <c r="R33" s="34"/>
      <c r="S33" s="18"/>
      <c r="T33" s="18"/>
      <c r="U33" s="18"/>
      <c r="V33" s="18"/>
      <c r="W33" s="17"/>
      <c r="X33" s="34"/>
      <c r="Y33" s="34"/>
      <c r="Z33" s="18"/>
      <c r="AA33" s="28"/>
      <c r="AB33" s="28"/>
      <c r="AC33" s="28"/>
      <c r="AD33" s="40"/>
      <c r="AE33" s="40"/>
      <c r="AF33" s="40"/>
      <c r="AG33" s="28"/>
      <c r="AH33" s="28"/>
      <c r="AI33" s="28"/>
      <c r="AJ33" s="28"/>
      <c r="AK33" s="31"/>
      <c r="AL33" s="40"/>
      <c r="AM33" s="40"/>
      <c r="AN33" s="28"/>
      <c r="AO33" s="28"/>
      <c r="AP33" s="28"/>
      <c r="AQ33" s="28"/>
      <c r="AR33" s="31"/>
      <c r="AS33" s="28"/>
      <c r="AT33" s="41"/>
      <c r="AU33" s="31"/>
      <c r="AV33" s="28"/>
      <c r="AW33" s="28"/>
      <c r="AY33" s="29"/>
      <c r="AZ33" s="42"/>
      <c r="BA33" s="30"/>
      <c r="BB33" s="30"/>
      <c r="BC33" s="30"/>
      <c r="BD33" s="40"/>
      <c r="BE33" s="30"/>
      <c r="BF33" s="43"/>
      <c r="BG33" s="28"/>
      <c r="BH33" s="41"/>
      <c r="BI33" s="40"/>
      <c r="BJ33" s="28"/>
      <c r="BK33" s="28"/>
      <c r="BL33" s="28"/>
      <c r="BM33" s="28"/>
      <c r="BN33" s="31"/>
      <c r="BO33" s="31"/>
      <c r="BP33" s="31"/>
      <c r="BQ33" s="31"/>
      <c r="BR33" s="31"/>
      <c r="BS33" s="44"/>
      <c r="BT33" s="44"/>
      <c r="BU33" s="44"/>
      <c r="BV33" s="44"/>
      <c r="BW33" s="40"/>
      <c r="BX33" s="44"/>
      <c r="BY33" s="44"/>
      <c r="BZ33" s="44"/>
      <c r="CA33" s="44"/>
      <c r="CB33" s="31"/>
      <c r="CC33" s="31"/>
      <c r="CD33" s="29"/>
      <c r="CE33" s="41"/>
      <c r="CF33" s="45"/>
      <c r="CG33" s="46"/>
      <c r="CH33" s="28"/>
    </row>
    <row r="34" spans="1:87" s="14" customFormat="1" ht="12.75">
      <c r="A34" s="18"/>
      <c r="B34" s="18"/>
      <c r="C34" s="16"/>
      <c r="D34" s="34"/>
      <c r="E34" s="16"/>
      <c r="F34" s="16"/>
      <c r="G34" s="16"/>
      <c r="H34" s="16"/>
      <c r="I34" s="17"/>
      <c r="J34" s="17"/>
      <c r="K34" s="36"/>
      <c r="L34" s="35"/>
      <c r="M34" s="32"/>
      <c r="N34" s="33"/>
      <c r="O34" s="36"/>
      <c r="Q34" s="17"/>
      <c r="R34" s="34"/>
      <c r="S34" s="34"/>
      <c r="T34" s="18"/>
      <c r="U34" s="18"/>
      <c r="V34" s="18"/>
      <c r="W34" s="18"/>
      <c r="X34" s="17"/>
      <c r="Y34" s="34"/>
      <c r="Z34" s="34"/>
      <c r="AA34" s="18"/>
      <c r="AB34" s="18"/>
      <c r="AC34" s="18"/>
      <c r="AD34" s="18"/>
      <c r="AE34" s="34"/>
      <c r="AF34" s="34"/>
      <c r="AG34" s="34"/>
      <c r="AH34" s="18"/>
      <c r="AI34" s="18"/>
      <c r="AJ34" s="18"/>
      <c r="AK34" s="18"/>
      <c r="AL34" s="17"/>
      <c r="AM34" s="34"/>
      <c r="AN34" s="34"/>
      <c r="AO34" s="18"/>
      <c r="AP34" s="18"/>
      <c r="AQ34" s="18"/>
      <c r="AR34" s="18"/>
      <c r="AS34" s="17"/>
      <c r="AT34" s="18"/>
      <c r="AU34" s="35"/>
      <c r="AV34" s="17"/>
      <c r="AW34" s="18"/>
      <c r="AX34" s="18"/>
      <c r="AZ34" s="36"/>
      <c r="BA34" s="37"/>
      <c r="BB34" s="38"/>
      <c r="BC34" s="38"/>
      <c r="BD34" s="38"/>
      <c r="BE34" s="34"/>
      <c r="BF34" s="38"/>
      <c r="BG34" s="39"/>
      <c r="BH34" s="18"/>
      <c r="BI34" s="35"/>
      <c r="BJ34" s="34"/>
      <c r="BK34" s="18"/>
      <c r="BL34" s="18"/>
      <c r="BM34" s="18"/>
      <c r="BN34" s="18"/>
      <c r="BO34" s="17"/>
      <c r="BP34" s="17"/>
      <c r="BQ34" s="17"/>
      <c r="BR34" s="17"/>
      <c r="BS34" s="17"/>
      <c r="BT34" s="16"/>
      <c r="BU34" s="16"/>
      <c r="BV34" s="16"/>
      <c r="BW34" s="16"/>
      <c r="BX34" s="34"/>
      <c r="BY34" s="16"/>
      <c r="BZ34" s="16"/>
      <c r="CA34" s="16"/>
      <c r="CB34" s="16"/>
      <c r="CC34" s="17"/>
      <c r="CD34" s="17"/>
      <c r="CE34" s="36"/>
      <c r="CF34" s="35"/>
      <c r="CG34" s="32"/>
      <c r="CH34" s="33"/>
      <c r="CI34" s="18"/>
    </row>
    <row r="35" spans="3:87" ht="15.75" customHeight="1">
      <c r="C35" s="97" t="s">
        <v>62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AP35" s="16"/>
      <c r="AQ35" s="16"/>
      <c r="AR35" s="17"/>
      <c r="AZ35" s="1"/>
      <c r="BF35" s="4"/>
      <c r="BG35" s="4"/>
      <c r="BP35" s="4"/>
      <c r="BQ35" s="4"/>
      <c r="BR35" s="4"/>
      <c r="BS35" s="4"/>
      <c r="CE35" s="1"/>
      <c r="CI35" s="18">
        <v>13274</v>
      </c>
    </row>
    <row r="36" spans="3:87" ht="18" customHeight="1">
      <c r="C36" s="97" t="s">
        <v>63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Z36" s="1"/>
      <c r="BF36" s="4"/>
      <c r="BG36" s="4"/>
      <c r="BP36" s="4"/>
      <c r="BQ36" s="4"/>
      <c r="BR36" s="4"/>
      <c r="BS36" s="4"/>
      <c r="CE36" s="1"/>
      <c r="CI36" s="1"/>
    </row>
    <row r="37" spans="3:87" ht="18.75" customHeight="1">
      <c r="C37" s="98" t="s">
        <v>64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Z37" s="1"/>
      <c r="BF37" s="4"/>
      <c r="BG37" s="4"/>
      <c r="BP37" s="4"/>
      <c r="BQ37" s="4"/>
      <c r="BR37" s="4"/>
      <c r="BS37" s="4"/>
      <c r="CE37" s="1"/>
      <c r="CI37" s="1"/>
    </row>
    <row r="38" spans="52:87" ht="12.75">
      <c r="AZ38" s="1"/>
      <c r="BF38" s="4"/>
      <c r="BG38" s="4"/>
      <c r="BP38" s="4"/>
      <c r="BQ38" s="4"/>
      <c r="BR38" s="4"/>
      <c r="BS38" s="4"/>
      <c r="CE38" s="1"/>
      <c r="CI38" s="1"/>
    </row>
    <row r="39" spans="52:87" ht="12.75">
      <c r="AZ39" s="1"/>
      <c r="BF39" s="4"/>
      <c r="BG39" s="4"/>
      <c r="BP39" s="4"/>
      <c r="BQ39" s="4"/>
      <c r="BR39" s="4"/>
      <c r="BS39" s="4"/>
      <c r="CE39" s="1"/>
      <c r="CI39" s="1"/>
    </row>
    <row r="40" spans="52:87" ht="12.75">
      <c r="AZ40" s="1"/>
      <c r="BF40" s="4"/>
      <c r="BG40" s="4"/>
      <c r="BP40" s="4"/>
      <c r="BQ40" s="4"/>
      <c r="BR40" s="4"/>
      <c r="BS40" s="4"/>
      <c r="CE40" s="1"/>
      <c r="CI40" s="1"/>
    </row>
    <row r="41" spans="52:87" ht="12.75">
      <c r="AZ41" s="1"/>
      <c r="BF41" s="4"/>
      <c r="BG41" s="4"/>
      <c r="BP41" s="4"/>
      <c r="BQ41" s="4"/>
      <c r="BR41" s="4"/>
      <c r="BS41" s="4"/>
      <c r="CE41" s="1"/>
      <c r="CI41" s="1"/>
    </row>
    <row r="42" spans="52:87" ht="12.75">
      <c r="AZ42" s="1"/>
      <c r="BF42" s="4"/>
      <c r="BG42" s="4"/>
      <c r="BP42" s="4"/>
      <c r="BQ42" s="4"/>
      <c r="BR42" s="4"/>
      <c r="BS42" s="4"/>
      <c r="CE42" s="1"/>
      <c r="CI42" s="1"/>
    </row>
    <row r="43" spans="52:87" ht="12.75">
      <c r="AZ43" s="1"/>
      <c r="BF43" s="4"/>
      <c r="BG43" s="4"/>
      <c r="BP43" s="4"/>
      <c r="BQ43" s="4"/>
      <c r="BR43" s="4"/>
      <c r="BS43" s="4"/>
      <c r="CE43" s="1"/>
      <c r="CI43" s="1"/>
    </row>
    <row r="44" spans="52:87" ht="12.75">
      <c r="AZ44" s="1"/>
      <c r="BF44" s="4"/>
      <c r="BG44" s="4"/>
      <c r="BP44" s="4"/>
      <c r="BQ44" s="4"/>
      <c r="BR44" s="4"/>
      <c r="BS44" s="4"/>
      <c r="CE44" s="1"/>
      <c r="CI44" s="1"/>
    </row>
    <row r="45" spans="52:87" ht="12.75">
      <c r="AZ45" s="1"/>
      <c r="BF45" s="4"/>
      <c r="BG45" s="4"/>
      <c r="BP45" s="4"/>
      <c r="BQ45" s="4"/>
      <c r="BR45" s="4"/>
      <c r="BS45" s="4"/>
      <c r="CE45" s="1"/>
      <c r="CI45" s="1"/>
    </row>
    <row r="46" spans="52:87" ht="12.75">
      <c r="AZ46" s="1"/>
      <c r="BF46" s="4"/>
      <c r="BG46" s="4"/>
      <c r="BP46" s="4"/>
      <c r="BQ46" s="4"/>
      <c r="BR46" s="4"/>
      <c r="BS46" s="4"/>
      <c r="CE46" s="1"/>
      <c r="CI46" s="1"/>
    </row>
    <row r="47" spans="52:87" ht="12.75">
      <c r="AZ47" s="1"/>
      <c r="BF47" s="4"/>
      <c r="BG47" s="4"/>
      <c r="BP47" s="4"/>
      <c r="BQ47" s="4"/>
      <c r="BR47" s="4"/>
      <c r="BS47" s="4"/>
      <c r="CE47" s="1"/>
      <c r="CI47" s="1"/>
    </row>
    <row r="48" spans="52:87" ht="12.75">
      <c r="AZ48" s="1"/>
      <c r="BF48" s="4"/>
      <c r="BG48" s="4"/>
      <c r="BP48" s="4"/>
      <c r="BQ48" s="4"/>
      <c r="BR48" s="4"/>
      <c r="BS48" s="4"/>
      <c r="CE48" s="1"/>
      <c r="CI48" s="1"/>
    </row>
    <row r="49" spans="52:87" ht="12.75">
      <c r="AZ49" s="1"/>
      <c r="BF49" s="4"/>
      <c r="BG49" s="4"/>
      <c r="BP49" s="4"/>
      <c r="BQ49" s="4"/>
      <c r="BR49" s="4"/>
      <c r="BS49" s="4"/>
      <c r="CE49" s="1"/>
      <c r="CI49" s="1"/>
    </row>
    <row r="50" spans="52:87" ht="12.75">
      <c r="AZ50" s="1"/>
      <c r="BF50" s="4"/>
      <c r="BG50" s="4"/>
      <c r="BP50" s="4"/>
      <c r="BQ50" s="4"/>
      <c r="BR50" s="4"/>
      <c r="BS50" s="4"/>
      <c r="CE50" s="1"/>
      <c r="CI50" s="1"/>
    </row>
    <row r="51" spans="52:87" ht="12.75">
      <c r="AZ51" s="1"/>
      <c r="BF51" s="4"/>
      <c r="BG51" s="4"/>
      <c r="BP51" s="4"/>
      <c r="BQ51" s="4"/>
      <c r="BR51" s="4"/>
      <c r="BS51" s="4"/>
      <c r="CE51" s="1"/>
      <c r="CI51" s="1"/>
    </row>
    <row r="52" spans="52:87" ht="12.75">
      <c r="AZ52" s="1"/>
      <c r="BF52" s="4"/>
      <c r="BG52" s="4"/>
      <c r="BP52" s="4"/>
      <c r="BQ52" s="4"/>
      <c r="BR52" s="4"/>
      <c r="BS52" s="4"/>
      <c r="CE52" s="1"/>
      <c r="CI52" s="1"/>
    </row>
    <row r="53" spans="52:87" ht="12.75">
      <c r="AZ53" s="1"/>
      <c r="BF53" s="4"/>
      <c r="BG53" s="4"/>
      <c r="BP53" s="4"/>
      <c r="BQ53" s="4"/>
      <c r="BR53" s="4"/>
      <c r="BS53" s="4"/>
      <c r="CE53" s="1"/>
      <c r="CI53" s="1"/>
    </row>
    <row r="54" spans="52:87" ht="12.75">
      <c r="AZ54" s="1"/>
      <c r="BF54" s="4"/>
      <c r="BG54" s="4"/>
      <c r="BP54" s="4"/>
      <c r="BQ54" s="4"/>
      <c r="BR54" s="4"/>
      <c r="BS54" s="4"/>
      <c r="CE54" s="1"/>
      <c r="CI54" s="1"/>
    </row>
    <row r="55" spans="52:87" ht="12.75">
      <c r="AZ55" s="1"/>
      <c r="BF55" s="4"/>
      <c r="BG55" s="4"/>
      <c r="BP55" s="4"/>
      <c r="BQ55" s="4"/>
      <c r="BR55" s="4"/>
      <c r="BS55" s="4"/>
      <c r="CE55" s="1"/>
      <c r="CI55" s="1"/>
    </row>
    <row r="56" spans="52:87" ht="12.75">
      <c r="AZ56" s="1"/>
      <c r="BF56" s="4"/>
      <c r="BG56" s="4"/>
      <c r="BP56" s="4"/>
      <c r="BQ56" s="4"/>
      <c r="BR56" s="4"/>
      <c r="BS56" s="4"/>
      <c r="CE56" s="1"/>
      <c r="CI56" s="1"/>
    </row>
    <row r="57" spans="52:87" ht="12.75">
      <c r="AZ57" s="1"/>
      <c r="BF57" s="4"/>
      <c r="BG57" s="4"/>
      <c r="BP57" s="4"/>
      <c r="BQ57" s="4"/>
      <c r="BR57" s="4"/>
      <c r="BS57" s="4"/>
      <c r="CE57" s="1"/>
      <c r="CI57" s="1"/>
    </row>
    <row r="58" spans="52:87" ht="12.75">
      <c r="AZ58" s="1"/>
      <c r="BF58" s="4"/>
      <c r="BG58" s="4"/>
      <c r="BP58" s="4"/>
      <c r="BQ58" s="4"/>
      <c r="BR58" s="4"/>
      <c r="BS58" s="4"/>
      <c r="CE58" s="1"/>
      <c r="CI58" s="1"/>
    </row>
    <row r="59" spans="52:87" ht="12.75">
      <c r="AZ59" s="1"/>
      <c r="BF59" s="4"/>
      <c r="BG59" s="4"/>
      <c r="BP59" s="4"/>
      <c r="BQ59" s="4"/>
      <c r="BR59" s="4"/>
      <c r="BS59" s="4"/>
      <c r="CE59" s="1"/>
      <c r="CI59" s="1"/>
    </row>
    <row r="60" spans="52:87" ht="12.75">
      <c r="AZ60" s="1"/>
      <c r="BF60" s="4"/>
      <c r="BG60" s="4"/>
      <c r="BP60" s="4"/>
      <c r="BQ60" s="4"/>
      <c r="BR60" s="4"/>
      <c r="BS60" s="4"/>
      <c r="CE60" s="1"/>
      <c r="CI60" s="1"/>
    </row>
    <row r="61" spans="52:87" ht="12.75">
      <c r="AZ61" s="1"/>
      <c r="BF61" s="4"/>
      <c r="BG61" s="4"/>
      <c r="BP61" s="4"/>
      <c r="BQ61" s="4"/>
      <c r="BR61" s="4"/>
      <c r="BS61" s="4"/>
      <c r="CE61" s="1"/>
      <c r="CI61" s="1"/>
    </row>
    <row r="62" spans="52:87" ht="12.75">
      <c r="AZ62" s="1"/>
      <c r="BF62" s="4"/>
      <c r="BG62" s="4"/>
      <c r="BP62" s="4"/>
      <c r="BQ62" s="4"/>
      <c r="BR62" s="4"/>
      <c r="BS62" s="4"/>
      <c r="CE62" s="1"/>
      <c r="CI62" s="1"/>
    </row>
    <row r="63" spans="52:87" ht="12.75">
      <c r="AZ63" s="1"/>
      <c r="BF63" s="4"/>
      <c r="BG63" s="4"/>
      <c r="BP63" s="4"/>
      <c r="BQ63" s="4"/>
      <c r="BR63" s="4"/>
      <c r="BS63" s="4"/>
      <c r="CE63" s="1"/>
      <c r="CI63" s="1"/>
    </row>
    <row r="64" spans="52:87" ht="12.75">
      <c r="AZ64" s="1"/>
      <c r="BF64" s="4"/>
      <c r="BG64" s="4"/>
      <c r="BP64" s="4"/>
      <c r="BQ64" s="4"/>
      <c r="BR64" s="4"/>
      <c r="BS64" s="4"/>
      <c r="CE64" s="1"/>
      <c r="CI64" s="1"/>
    </row>
    <row r="65" spans="52:87" ht="12.75">
      <c r="AZ65" s="1"/>
      <c r="BF65" s="4"/>
      <c r="BG65" s="4"/>
      <c r="BP65" s="4"/>
      <c r="BQ65" s="4"/>
      <c r="BR65" s="4"/>
      <c r="BS65" s="4"/>
      <c r="CE65" s="1"/>
      <c r="CI65" s="1"/>
    </row>
    <row r="66" spans="52:87" ht="12.75">
      <c r="AZ66" s="1"/>
      <c r="BF66" s="4"/>
      <c r="BG66" s="4"/>
      <c r="BP66" s="4"/>
      <c r="BQ66" s="4"/>
      <c r="BR66" s="4"/>
      <c r="BS66" s="4"/>
      <c r="CE66" s="1"/>
      <c r="CI66" s="1"/>
    </row>
    <row r="67" spans="52:87" ht="12.75">
      <c r="AZ67" s="1"/>
      <c r="BF67" s="4"/>
      <c r="BG67" s="4"/>
      <c r="BP67" s="4"/>
      <c r="BQ67" s="4"/>
      <c r="BR67" s="4"/>
      <c r="BS67" s="4"/>
      <c r="CE67" s="1"/>
      <c r="CI67" s="1"/>
    </row>
    <row r="68" spans="52:87" ht="12.75">
      <c r="AZ68" s="1"/>
      <c r="BF68" s="4"/>
      <c r="BG68" s="4"/>
      <c r="BP68" s="4"/>
      <c r="BQ68" s="4"/>
      <c r="BR68" s="4"/>
      <c r="BS68" s="4"/>
      <c r="CE68" s="1"/>
      <c r="CI68" s="1"/>
    </row>
    <row r="69" spans="52:87" ht="12.75">
      <c r="AZ69" s="1"/>
      <c r="BF69" s="4"/>
      <c r="BG69" s="4"/>
      <c r="BP69" s="4"/>
      <c r="BQ69" s="4"/>
      <c r="BR69" s="4"/>
      <c r="BS69" s="4"/>
      <c r="CE69" s="1"/>
      <c r="CI69" s="1"/>
    </row>
    <row r="70" spans="52:87" ht="12.75">
      <c r="AZ70" s="1"/>
      <c r="BF70" s="4"/>
      <c r="BG70" s="4"/>
      <c r="BP70" s="4"/>
      <c r="BQ70" s="4"/>
      <c r="BR70" s="4"/>
      <c r="BS70" s="4"/>
      <c r="CE70" s="1"/>
      <c r="CI70" s="1"/>
    </row>
    <row r="71" spans="52:87" ht="12.75">
      <c r="AZ71" s="1"/>
      <c r="BF71" s="4"/>
      <c r="BG71" s="4"/>
      <c r="BP71" s="4"/>
      <c r="BQ71" s="4"/>
      <c r="BR71" s="4"/>
      <c r="BS71" s="4"/>
      <c r="CE71" s="1"/>
      <c r="CI71" s="1"/>
    </row>
    <row r="72" spans="52:87" ht="12.75">
      <c r="AZ72" s="1"/>
      <c r="BF72" s="4"/>
      <c r="BG72" s="4"/>
      <c r="BP72" s="4"/>
      <c r="BQ72" s="4"/>
      <c r="BR72" s="4"/>
      <c r="BS72" s="4"/>
      <c r="CE72" s="1"/>
      <c r="CI72" s="1"/>
    </row>
    <row r="73" spans="52:87" ht="12.75">
      <c r="AZ73" s="1"/>
      <c r="BF73" s="4"/>
      <c r="BG73" s="4"/>
      <c r="BP73" s="4"/>
      <c r="BQ73" s="4"/>
      <c r="BR73" s="4"/>
      <c r="BS73" s="4"/>
      <c r="CE73" s="1"/>
      <c r="CI73" s="1"/>
    </row>
    <row r="74" spans="52:87" ht="12.75">
      <c r="AZ74" s="1"/>
      <c r="BF74" s="4"/>
      <c r="BG74" s="4"/>
      <c r="BP74" s="4"/>
      <c r="BQ74" s="4"/>
      <c r="BR74" s="4"/>
      <c r="BS74" s="4"/>
      <c r="CE74" s="1"/>
      <c r="CI74" s="1"/>
    </row>
    <row r="75" spans="52:87" ht="12.75">
      <c r="AZ75" s="1"/>
      <c r="BF75" s="4"/>
      <c r="BG75" s="4"/>
      <c r="BP75" s="4"/>
      <c r="BQ75" s="4"/>
      <c r="BR75" s="4"/>
      <c r="BS75" s="4"/>
      <c r="CE75" s="1"/>
      <c r="CI75" s="1"/>
    </row>
    <row r="76" spans="52:87" ht="12.75">
      <c r="AZ76" s="1"/>
      <c r="BF76" s="4"/>
      <c r="BG76" s="4"/>
      <c r="BP76" s="4"/>
      <c r="BQ76" s="4"/>
      <c r="BR76" s="4"/>
      <c r="BS76" s="4"/>
      <c r="CE76" s="1"/>
      <c r="CI76" s="1"/>
    </row>
    <row r="77" spans="52:87" ht="12.75">
      <c r="AZ77" s="1"/>
      <c r="BF77" s="4"/>
      <c r="BG77" s="4"/>
      <c r="BP77" s="4"/>
      <c r="BQ77" s="4"/>
      <c r="BR77" s="4"/>
      <c r="BS77" s="4"/>
      <c r="CE77" s="1"/>
      <c r="CI77" s="1"/>
    </row>
    <row r="78" spans="52:87" ht="12.75">
      <c r="AZ78" s="1"/>
      <c r="BF78" s="4"/>
      <c r="BG78" s="4"/>
      <c r="BP78" s="4"/>
      <c r="BQ78" s="4"/>
      <c r="BR78" s="4"/>
      <c r="BS78" s="4"/>
      <c r="CE78" s="1"/>
      <c r="CI78" s="1"/>
    </row>
    <row r="79" spans="52:87" ht="12.75">
      <c r="AZ79" s="1"/>
      <c r="BF79" s="4"/>
      <c r="BG79" s="4"/>
      <c r="BP79" s="4"/>
      <c r="BQ79" s="4"/>
      <c r="BR79" s="4"/>
      <c r="BS79" s="4"/>
      <c r="CE79" s="1"/>
      <c r="CI79" s="1"/>
    </row>
    <row r="80" spans="52:87" ht="12.75">
      <c r="AZ80" s="1"/>
      <c r="BF80" s="4"/>
      <c r="BG80" s="4"/>
      <c r="BP80" s="4"/>
      <c r="BQ80" s="4"/>
      <c r="BR80" s="4"/>
      <c r="BS80" s="4"/>
      <c r="CE80" s="1"/>
      <c r="CI80" s="1"/>
    </row>
    <row r="81" spans="52:87" ht="12.75">
      <c r="AZ81" s="1"/>
      <c r="BF81" s="4"/>
      <c r="BG81" s="4"/>
      <c r="BP81" s="4"/>
      <c r="BQ81" s="4"/>
      <c r="BR81" s="4"/>
      <c r="BS81" s="4"/>
      <c r="CE81" s="1"/>
      <c r="CI81" s="1"/>
    </row>
    <row r="82" spans="52:87" ht="12.75">
      <c r="AZ82" s="1"/>
      <c r="BF82" s="4"/>
      <c r="BG82" s="4"/>
      <c r="BP82" s="4"/>
      <c r="BQ82" s="4"/>
      <c r="BR82" s="4"/>
      <c r="BS82" s="4"/>
      <c r="CE82" s="1"/>
      <c r="CI82" s="1"/>
    </row>
    <row r="83" spans="52:87" ht="12.75">
      <c r="AZ83" s="1"/>
      <c r="BF83" s="4"/>
      <c r="BG83" s="4"/>
      <c r="BP83" s="4"/>
      <c r="BQ83" s="4"/>
      <c r="BR83" s="4"/>
      <c r="BS83" s="4"/>
      <c r="CE83" s="1"/>
      <c r="CI83" s="1"/>
    </row>
    <row r="84" spans="52:87" ht="12.75">
      <c r="AZ84" s="1"/>
      <c r="BF84" s="4"/>
      <c r="BG84" s="4"/>
      <c r="BP84" s="4"/>
      <c r="BQ84" s="4"/>
      <c r="BR84" s="4"/>
      <c r="BS84" s="4"/>
      <c r="CE84" s="1"/>
      <c r="CI84" s="1"/>
    </row>
    <row r="85" spans="52:87" ht="12.75">
      <c r="AZ85" s="1"/>
      <c r="BF85" s="4"/>
      <c r="BG85" s="4"/>
      <c r="BP85" s="4"/>
      <c r="BQ85" s="4"/>
      <c r="BR85" s="4"/>
      <c r="BS85" s="4"/>
      <c r="CE85" s="1"/>
      <c r="CI85" s="1"/>
    </row>
    <row r="86" spans="52:87" ht="12.75">
      <c r="AZ86" s="1"/>
      <c r="BF86" s="4"/>
      <c r="BG86" s="4"/>
      <c r="BP86" s="4"/>
      <c r="BQ86" s="4"/>
      <c r="BR86" s="4"/>
      <c r="BS86" s="4"/>
      <c r="CE86" s="1"/>
      <c r="CI86" s="1"/>
    </row>
    <row r="87" spans="52:87" ht="12.75">
      <c r="AZ87" s="1"/>
      <c r="BF87" s="4"/>
      <c r="BG87" s="4"/>
      <c r="BP87" s="4"/>
      <c r="BQ87" s="4"/>
      <c r="BR87" s="4"/>
      <c r="BS87" s="4"/>
      <c r="CE87" s="1"/>
      <c r="CI87" s="1"/>
    </row>
    <row r="88" spans="52:87" ht="12.75">
      <c r="AZ88" s="1"/>
      <c r="BF88" s="4"/>
      <c r="BG88" s="4"/>
      <c r="BP88" s="4"/>
      <c r="BQ88" s="4"/>
      <c r="BR88" s="4"/>
      <c r="BS88" s="4"/>
      <c r="CE88" s="1"/>
      <c r="CI88" s="1"/>
    </row>
    <row r="89" spans="52:87" ht="12.75">
      <c r="AZ89" s="1"/>
      <c r="BF89" s="4"/>
      <c r="BG89" s="4"/>
      <c r="BP89" s="4"/>
      <c r="BQ89" s="4"/>
      <c r="BR89" s="4"/>
      <c r="BS89" s="4"/>
      <c r="CE89" s="1"/>
      <c r="CI89" s="1"/>
    </row>
    <row r="90" spans="52:87" ht="12.75">
      <c r="AZ90" s="1"/>
      <c r="BF90" s="4"/>
      <c r="BG90" s="4"/>
      <c r="BP90" s="4"/>
      <c r="BQ90" s="4"/>
      <c r="BR90" s="4"/>
      <c r="BS90" s="4"/>
      <c r="CE90" s="1"/>
      <c r="CI90" s="1"/>
    </row>
    <row r="91" spans="52:87" ht="12.75">
      <c r="AZ91" s="1"/>
      <c r="BF91" s="4"/>
      <c r="BG91" s="4"/>
      <c r="BP91" s="4"/>
      <c r="BQ91" s="4"/>
      <c r="BR91" s="4"/>
      <c r="BS91" s="4"/>
      <c r="CE91" s="1"/>
      <c r="CI91" s="1"/>
    </row>
    <row r="92" spans="52:87" ht="12.75">
      <c r="AZ92" s="1"/>
      <c r="BF92" s="4"/>
      <c r="BG92" s="4"/>
      <c r="BP92" s="4"/>
      <c r="BQ92" s="4"/>
      <c r="BR92" s="4"/>
      <c r="BS92" s="4"/>
      <c r="CE92" s="1"/>
      <c r="CI92" s="1"/>
    </row>
    <row r="93" spans="52:87" ht="12.75">
      <c r="AZ93" s="1"/>
      <c r="BF93" s="4"/>
      <c r="BG93" s="4"/>
      <c r="BP93" s="4"/>
      <c r="BQ93" s="4"/>
      <c r="BR93" s="4"/>
      <c r="BS93" s="4"/>
      <c r="CE93" s="1"/>
      <c r="CI93" s="1"/>
    </row>
    <row r="94" spans="52:87" ht="12.75">
      <c r="AZ94" s="1"/>
      <c r="BF94" s="4"/>
      <c r="BG94" s="4"/>
      <c r="BP94" s="4"/>
      <c r="BQ94" s="4"/>
      <c r="BR94" s="4"/>
      <c r="BS94" s="4"/>
      <c r="CE94" s="1"/>
      <c r="CI94" s="1"/>
    </row>
    <row r="95" spans="52:87" ht="12.75">
      <c r="AZ95" s="1"/>
      <c r="BF95" s="4"/>
      <c r="BG95" s="4"/>
      <c r="BP95" s="4"/>
      <c r="BQ95" s="4"/>
      <c r="BR95" s="4"/>
      <c r="BS95" s="4"/>
      <c r="CE95" s="1"/>
      <c r="CI95" s="1"/>
    </row>
    <row r="96" spans="52:87" ht="12.75">
      <c r="AZ96" s="1"/>
      <c r="BF96" s="4"/>
      <c r="BG96" s="4"/>
      <c r="BP96" s="4"/>
      <c r="BQ96" s="4"/>
      <c r="BR96" s="4"/>
      <c r="BS96" s="4"/>
      <c r="CE96" s="1"/>
      <c r="CI96" s="1"/>
    </row>
    <row r="97" spans="52:87" ht="12.75">
      <c r="AZ97" s="1"/>
      <c r="BF97" s="4"/>
      <c r="BG97" s="4"/>
      <c r="BP97" s="4"/>
      <c r="BQ97" s="4"/>
      <c r="BR97" s="4"/>
      <c r="BS97" s="4"/>
      <c r="CE97" s="1"/>
      <c r="CI97" s="1"/>
    </row>
    <row r="98" spans="52:87" ht="12.75">
      <c r="AZ98" s="1"/>
      <c r="BF98" s="4"/>
      <c r="BG98" s="4"/>
      <c r="BP98" s="4"/>
      <c r="BQ98" s="4"/>
      <c r="BR98" s="4"/>
      <c r="BS98" s="4"/>
      <c r="CE98" s="1"/>
      <c r="CI98" s="1"/>
    </row>
    <row r="99" spans="52:87" ht="12.75">
      <c r="AZ99" s="1"/>
      <c r="BF99" s="4"/>
      <c r="BG99" s="4"/>
      <c r="BP99" s="4"/>
      <c r="BQ99" s="4"/>
      <c r="BR99" s="4"/>
      <c r="BS99" s="4"/>
      <c r="CE99" s="1"/>
      <c r="CI99" s="1"/>
    </row>
    <row r="100" spans="52:87" ht="12.75">
      <c r="AZ100" s="1"/>
      <c r="BF100" s="4"/>
      <c r="BG100" s="4"/>
      <c r="BP100" s="4"/>
      <c r="BQ100" s="4"/>
      <c r="BR100" s="4"/>
      <c r="BS100" s="4"/>
      <c r="CE100" s="1"/>
      <c r="CI100" s="1"/>
    </row>
    <row r="101" spans="52:87" ht="12.75">
      <c r="AZ101" s="1"/>
      <c r="BF101" s="4"/>
      <c r="BG101" s="4"/>
      <c r="BP101" s="4"/>
      <c r="BQ101" s="4"/>
      <c r="BR101" s="4"/>
      <c r="BS101" s="4"/>
      <c r="CE101" s="1"/>
      <c r="CI101" s="1"/>
    </row>
    <row r="102" spans="52:87" ht="12.75">
      <c r="AZ102" s="1"/>
      <c r="BF102" s="4"/>
      <c r="BG102" s="4"/>
      <c r="BP102" s="4"/>
      <c r="BQ102" s="4"/>
      <c r="BR102" s="4"/>
      <c r="BS102" s="4"/>
      <c r="CE102" s="1"/>
      <c r="CI102" s="1"/>
    </row>
    <row r="103" spans="52:87" ht="12.75">
      <c r="AZ103" s="1"/>
      <c r="BF103" s="4"/>
      <c r="BG103" s="4"/>
      <c r="BP103" s="4"/>
      <c r="BQ103" s="4"/>
      <c r="BR103" s="4"/>
      <c r="BS103" s="4"/>
      <c r="CE103" s="1"/>
      <c r="CI103" s="1"/>
    </row>
    <row r="104" spans="52:87" ht="12.75">
      <c r="AZ104" s="1"/>
      <c r="BF104" s="4"/>
      <c r="BG104" s="4"/>
      <c r="BP104" s="4"/>
      <c r="BQ104" s="4"/>
      <c r="BR104" s="4"/>
      <c r="BS104" s="4"/>
      <c r="CE104" s="1"/>
      <c r="CI104" s="1"/>
    </row>
    <row r="105" spans="52:87" ht="12.75">
      <c r="AZ105" s="1"/>
      <c r="BF105" s="4"/>
      <c r="BG105" s="4"/>
      <c r="BP105" s="4"/>
      <c r="BQ105" s="4"/>
      <c r="BR105" s="4"/>
      <c r="BS105" s="4"/>
      <c r="CE105" s="1"/>
      <c r="CI105" s="1"/>
    </row>
    <row r="106" spans="52:87" ht="12.75">
      <c r="AZ106" s="1"/>
      <c r="BF106" s="4"/>
      <c r="BG106" s="4"/>
      <c r="BP106" s="4"/>
      <c r="BQ106" s="4"/>
      <c r="BR106" s="4"/>
      <c r="BS106" s="4"/>
      <c r="CE106" s="1"/>
      <c r="CI106" s="1"/>
    </row>
    <row r="107" spans="52:87" ht="12.75">
      <c r="AZ107" s="1"/>
      <c r="BF107" s="4"/>
      <c r="BG107" s="4"/>
      <c r="BP107" s="4"/>
      <c r="BQ107" s="4"/>
      <c r="BR107" s="4"/>
      <c r="BS107" s="4"/>
      <c r="CE107" s="1"/>
      <c r="CI107" s="1"/>
    </row>
    <row r="108" spans="52:87" ht="12.75">
      <c r="AZ108" s="1"/>
      <c r="BF108" s="4"/>
      <c r="BG108" s="4"/>
      <c r="BP108" s="4"/>
      <c r="BQ108" s="4"/>
      <c r="BR108" s="4"/>
      <c r="BS108" s="4"/>
      <c r="CE108" s="1"/>
      <c r="CI108" s="1"/>
    </row>
    <row r="109" spans="52:87" ht="12.75">
      <c r="AZ109" s="1"/>
      <c r="BF109" s="4"/>
      <c r="BG109" s="4"/>
      <c r="BP109" s="4"/>
      <c r="BQ109" s="4"/>
      <c r="BR109" s="4"/>
      <c r="BS109" s="4"/>
      <c r="CE109" s="1"/>
      <c r="CI109" s="1"/>
    </row>
    <row r="110" spans="52:87" ht="12.75">
      <c r="AZ110" s="1"/>
      <c r="BF110" s="4"/>
      <c r="BG110" s="4"/>
      <c r="BP110" s="4"/>
      <c r="BQ110" s="4"/>
      <c r="BR110" s="4"/>
      <c r="BS110" s="4"/>
      <c r="CE110" s="1"/>
      <c r="CI110" s="1"/>
    </row>
    <row r="111" spans="52:87" ht="12.75">
      <c r="AZ111" s="1"/>
      <c r="BF111" s="4"/>
      <c r="BG111" s="4"/>
      <c r="BP111" s="4"/>
      <c r="BQ111" s="4"/>
      <c r="BR111" s="4"/>
      <c r="BS111" s="4"/>
      <c r="CE111" s="1"/>
      <c r="CI111" s="1"/>
    </row>
    <row r="112" spans="52:87" ht="12.75">
      <c r="AZ112" s="1"/>
      <c r="BF112" s="4"/>
      <c r="BG112" s="4"/>
      <c r="BP112" s="4"/>
      <c r="BQ112" s="4"/>
      <c r="BR112" s="4"/>
      <c r="BS112" s="4"/>
      <c r="CE112" s="1"/>
      <c r="CI112" s="1"/>
    </row>
    <row r="113" spans="52:87" ht="12.75">
      <c r="AZ113" s="1"/>
      <c r="BF113" s="4"/>
      <c r="BG113" s="4"/>
      <c r="BP113" s="4"/>
      <c r="BQ113" s="4"/>
      <c r="BR113" s="4"/>
      <c r="BS113" s="4"/>
      <c r="CE113" s="1"/>
      <c r="CI113" s="1"/>
    </row>
    <row r="114" spans="52:87" ht="12.75">
      <c r="AZ114" s="1"/>
      <c r="BF114" s="4"/>
      <c r="BG114" s="4"/>
      <c r="BP114" s="4"/>
      <c r="BQ114" s="4"/>
      <c r="BR114" s="4"/>
      <c r="BS114" s="4"/>
      <c r="CE114" s="1"/>
      <c r="CI114" s="1"/>
    </row>
    <row r="115" spans="52:87" ht="12.75">
      <c r="AZ115" s="1"/>
      <c r="BF115" s="4"/>
      <c r="BG115" s="4"/>
      <c r="BP115" s="4"/>
      <c r="BQ115" s="4"/>
      <c r="BR115" s="4"/>
      <c r="BS115" s="4"/>
      <c r="CE115" s="1"/>
      <c r="CI115" s="1"/>
    </row>
    <row r="116" spans="52:87" ht="12.75">
      <c r="AZ116" s="1"/>
      <c r="BF116" s="4"/>
      <c r="BG116" s="4"/>
      <c r="BP116" s="4"/>
      <c r="BQ116" s="4"/>
      <c r="BR116" s="4"/>
      <c r="BS116" s="4"/>
      <c r="CE116" s="1"/>
      <c r="CI116" s="1"/>
    </row>
    <row r="117" spans="52:87" ht="12.75">
      <c r="AZ117" s="1"/>
      <c r="BF117" s="4"/>
      <c r="BG117" s="4"/>
      <c r="BP117" s="4"/>
      <c r="BQ117" s="4"/>
      <c r="BR117" s="4"/>
      <c r="BS117" s="4"/>
      <c r="CE117" s="1"/>
      <c r="CI117" s="1"/>
    </row>
    <row r="118" spans="52:87" ht="12.75">
      <c r="AZ118" s="1"/>
      <c r="BF118" s="4"/>
      <c r="BG118" s="4"/>
      <c r="BP118" s="4"/>
      <c r="BQ118" s="4"/>
      <c r="BR118" s="4"/>
      <c r="BS118" s="4"/>
      <c r="CE118" s="1"/>
      <c r="CI118" s="1"/>
    </row>
    <row r="119" spans="52:87" ht="12.75">
      <c r="AZ119" s="1"/>
      <c r="BF119" s="4"/>
      <c r="BG119" s="4"/>
      <c r="BP119" s="4"/>
      <c r="BQ119" s="4"/>
      <c r="BR119" s="4"/>
      <c r="BS119" s="4"/>
      <c r="CE119" s="1"/>
      <c r="CI119" s="1"/>
    </row>
    <row r="120" spans="52:87" ht="12.75">
      <c r="AZ120" s="1"/>
      <c r="BF120" s="4"/>
      <c r="BG120" s="4"/>
      <c r="BP120" s="4"/>
      <c r="BQ120" s="4"/>
      <c r="BR120" s="4"/>
      <c r="BS120" s="4"/>
      <c r="CE120" s="1"/>
      <c r="CI120" s="1"/>
    </row>
    <row r="121" spans="52:87" ht="12.75">
      <c r="AZ121" s="1"/>
      <c r="BF121" s="4"/>
      <c r="BG121" s="4"/>
      <c r="BP121" s="4"/>
      <c r="BQ121" s="4"/>
      <c r="BR121" s="4"/>
      <c r="BS121" s="4"/>
      <c r="CE121" s="1"/>
      <c r="CI121" s="1"/>
    </row>
    <row r="122" spans="52:87" ht="12.75">
      <c r="AZ122" s="1"/>
      <c r="BF122" s="4"/>
      <c r="BG122" s="4"/>
      <c r="BP122" s="4"/>
      <c r="BQ122" s="4"/>
      <c r="BR122" s="4"/>
      <c r="BS122" s="4"/>
      <c r="CE122" s="1"/>
      <c r="CI122" s="1"/>
    </row>
    <row r="123" spans="52:87" ht="12.75">
      <c r="AZ123" s="1"/>
      <c r="BF123" s="4"/>
      <c r="BG123" s="4"/>
      <c r="BP123" s="4"/>
      <c r="BQ123" s="4"/>
      <c r="BR123" s="4"/>
      <c r="BS123" s="4"/>
      <c r="CE123" s="1"/>
      <c r="CI123" s="1"/>
    </row>
    <row r="124" spans="52:87" ht="12.75">
      <c r="AZ124" s="1"/>
      <c r="BF124" s="4"/>
      <c r="BG124" s="4"/>
      <c r="BP124" s="4"/>
      <c r="BQ124" s="4"/>
      <c r="BR124" s="4"/>
      <c r="BS124" s="4"/>
      <c r="CE124" s="1"/>
      <c r="CI124" s="1"/>
    </row>
    <row r="125" spans="52:87" ht="12.75">
      <c r="AZ125" s="1"/>
      <c r="BF125" s="4"/>
      <c r="BG125" s="4"/>
      <c r="BP125" s="4"/>
      <c r="BQ125" s="4"/>
      <c r="BR125" s="4"/>
      <c r="BS125" s="4"/>
      <c r="CE125" s="1"/>
      <c r="CI125" s="1"/>
    </row>
    <row r="126" spans="52:87" ht="12.75">
      <c r="AZ126" s="1"/>
      <c r="BF126" s="4"/>
      <c r="BG126" s="4"/>
      <c r="BP126" s="4"/>
      <c r="BQ126" s="4"/>
      <c r="BR126" s="4"/>
      <c r="BS126" s="4"/>
      <c r="CE126" s="1"/>
      <c r="CI126" s="1"/>
    </row>
    <row r="127" spans="52:87" ht="12.75">
      <c r="AZ127" s="1"/>
      <c r="BF127" s="4"/>
      <c r="BG127" s="4"/>
      <c r="BP127" s="4"/>
      <c r="BQ127" s="4"/>
      <c r="BR127" s="4"/>
      <c r="BS127" s="4"/>
      <c r="CE127" s="1"/>
      <c r="CI127" s="1"/>
    </row>
    <row r="128" spans="52:87" ht="12.75">
      <c r="AZ128" s="1"/>
      <c r="BF128" s="4"/>
      <c r="BG128" s="4"/>
      <c r="BP128" s="4"/>
      <c r="BQ128" s="4"/>
      <c r="BR128" s="4"/>
      <c r="BS128" s="4"/>
      <c r="CE128" s="1"/>
      <c r="CI128" s="1"/>
    </row>
    <row r="129" spans="52:87" ht="12.75">
      <c r="AZ129" s="1"/>
      <c r="BF129" s="4"/>
      <c r="BG129" s="4"/>
      <c r="BP129" s="4"/>
      <c r="BQ129" s="4"/>
      <c r="BR129" s="4"/>
      <c r="BS129" s="4"/>
      <c r="CE129" s="1"/>
      <c r="CI129" s="1"/>
    </row>
    <row r="130" spans="52:87" ht="12.75">
      <c r="AZ130" s="1"/>
      <c r="BF130" s="4"/>
      <c r="BG130" s="4"/>
      <c r="BP130" s="4"/>
      <c r="BQ130" s="4"/>
      <c r="BR130" s="4"/>
      <c r="BS130" s="4"/>
      <c r="CE130" s="1"/>
      <c r="CI130" s="1"/>
    </row>
    <row r="131" spans="52:87" ht="12.75">
      <c r="AZ131" s="1"/>
      <c r="BF131" s="4"/>
      <c r="BG131" s="4"/>
      <c r="BP131" s="4"/>
      <c r="BQ131" s="4"/>
      <c r="BR131" s="4"/>
      <c r="BS131" s="4"/>
      <c r="CE131" s="1"/>
      <c r="CI131" s="1"/>
    </row>
    <row r="132" spans="52:87" ht="12.75">
      <c r="AZ132" s="1"/>
      <c r="BF132" s="4"/>
      <c r="BG132" s="4"/>
      <c r="BP132" s="4"/>
      <c r="BQ132" s="4"/>
      <c r="BR132" s="4"/>
      <c r="BS132" s="4"/>
      <c r="CE132" s="1"/>
      <c r="CI132" s="1"/>
    </row>
    <row r="133" spans="52:87" ht="12.75">
      <c r="AZ133" s="1"/>
      <c r="BF133" s="4"/>
      <c r="BG133" s="4"/>
      <c r="BP133" s="4"/>
      <c r="BQ133" s="4"/>
      <c r="BR133" s="4"/>
      <c r="BS133" s="4"/>
      <c r="CE133" s="1"/>
      <c r="CI133" s="1"/>
    </row>
    <row r="134" spans="52:87" ht="12.75">
      <c r="AZ134" s="1"/>
      <c r="BF134" s="4"/>
      <c r="BG134" s="4"/>
      <c r="BP134" s="4"/>
      <c r="BQ134" s="4"/>
      <c r="BR134" s="4"/>
      <c r="BS134" s="4"/>
      <c r="CE134" s="1"/>
      <c r="CI134" s="1"/>
    </row>
    <row r="135" spans="52:87" ht="12.75">
      <c r="AZ135" s="1"/>
      <c r="BF135" s="4"/>
      <c r="BG135" s="4"/>
      <c r="BP135" s="4"/>
      <c r="BQ135" s="4"/>
      <c r="BR135" s="4"/>
      <c r="BS135" s="4"/>
      <c r="CE135" s="1"/>
      <c r="CI135" s="1"/>
    </row>
    <row r="136" spans="52:87" ht="12.75">
      <c r="AZ136" s="1"/>
      <c r="BF136" s="4"/>
      <c r="BG136" s="4"/>
      <c r="BP136" s="4"/>
      <c r="BQ136" s="4"/>
      <c r="BR136" s="4"/>
      <c r="BS136" s="4"/>
      <c r="CE136" s="1"/>
      <c r="CI136" s="1"/>
    </row>
    <row r="137" spans="52:87" ht="12.75">
      <c r="AZ137" s="1"/>
      <c r="BF137" s="4"/>
      <c r="BG137" s="4"/>
      <c r="BP137" s="4"/>
      <c r="BQ137" s="4"/>
      <c r="BR137" s="4"/>
      <c r="BS137" s="4"/>
      <c r="CE137" s="1"/>
      <c r="CI137" s="1"/>
    </row>
    <row r="138" spans="52:87" ht="12.75">
      <c r="AZ138" s="1"/>
      <c r="BF138" s="4"/>
      <c r="BG138" s="4"/>
      <c r="BP138" s="4"/>
      <c r="BQ138" s="4"/>
      <c r="BR138" s="4"/>
      <c r="BS138" s="4"/>
      <c r="CE138" s="1"/>
      <c r="CI138" s="1"/>
    </row>
    <row r="139" spans="52:87" ht="12.75">
      <c r="AZ139" s="1"/>
      <c r="BF139" s="4"/>
      <c r="BG139" s="4"/>
      <c r="BP139" s="4"/>
      <c r="BQ139" s="4"/>
      <c r="BR139" s="4"/>
      <c r="BS139" s="4"/>
      <c r="CE139" s="1"/>
      <c r="CI139" s="1"/>
    </row>
    <row r="140" spans="52:87" ht="12.75">
      <c r="AZ140" s="1"/>
      <c r="BF140" s="4"/>
      <c r="BG140" s="4"/>
      <c r="BP140" s="4"/>
      <c r="BQ140" s="4"/>
      <c r="BR140" s="4"/>
      <c r="BS140" s="4"/>
      <c r="CE140" s="1"/>
      <c r="CI140" s="1"/>
    </row>
    <row r="141" spans="52:87" ht="12.75">
      <c r="AZ141" s="1"/>
      <c r="BF141" s="4"/>
      <c r="BG141" s="4"/>
      <c r="BP141" s="4"/>
      <c r="BQ141" s="4"/>
      <c r="BR141" s="4"/>
      <c r="BS141" s="4"/>
      <c r="CE141" s="1"/>
      <c r="CI141" s="1"/>
    </row>
    <row r="142" spans="52:87" ht="12.75">
      <c r="AZ142" s="1"/>
      <c r="BF142" s="4"/>
      <c r="BG142" s="4"/>
      <c r="BP142" s="4"/>
      <c r="BQ142" s="4"/>
      <c r="BR142" s="4"/>
      <c r="BS142" s="4"/>
      <c r="CE142" s="1"/>
      <c r="CI142" s="1"/>
    </row>
    <row r="143" spans="52:87" ht="12.75">
      <c r="AZ143" s="1"/>
      <c r="BF143" s="4"/>
      <c r="BG143" s="4"/>
      <c r="BP143" s="4"/>
      <c r="BQ143" s="4"/>
      <c r="BR143" s="4"/>
      <c r="BS143" s="4"/>
      <c r="CE143" s="1"/>
      <c r="CI143" s="1"/>
    </row>
    <row r="144" spans="52:87" ht="12.75">
      <c r="AZ144" s="1"/>
      <c r="BF144" s="4"/>
      <c r="BG144" s="4"/>
      <c r="BP144" s="4"/>
      <c r="BQ144" s="4"/>
      <c r="BR144" s="4"/>
      <c r="BS144" s="4"/>
      <c r="CE144" s="1"/>
      <c r="CI144" s="1"/>
    </row>
    <row r="145" spans="52:87" ht="12.75">
      <c r="AZ145" s="1"/>
      <c r="BF145" s="4"/>
      <c r="BG145" s="4"/>
      <c r="BP145" s="4"/>
      <c r="BQ145" s="4"/>
      <c r="BR145" s="4"/>
      <c r="BS145" s="4"/>
      <c r="CE145" s="1"/>
      <c r="CI145" s="1"/>
    </row>
    <row r="146" spans="52:87" ht="12.75">
      <c r="AZ146" s="1"/>
      <c r="BF146" s="4"/>
      <c r="BG146" s="4"/>
      <c r="BP146" s="4"/>
      <c r="BQ146" s="4"/>
      <c r="BR146" s="4"/>
      <c r="BS146" s="4"/>
      <c r="CE146" s="1"/>
      <c r="CI146" s="1"/>
    </row>
    <row r="147" spans="52:87" ht="12.75">
      <c r="AZ147" s="1"/>
      <c r="BF147" s="4"/>
      <c r="BG147" s="4"/>
      <c r="BP147" s="4"/>
      <c r="BQ147" s="4"/>
      <c r="BR147" s="4"/>
      <c r="BS147" s="4"/>
      <c r="CE147" s="1"/>
      <c r="CI147" s="1"/>
    </row>
    <row r="148" spans="52:87" ht="12.75">
      <c r="AZ148" s="1"/>
      <c r="BF148" s="4"/>
      <c r="BG148" s="4"/>
      <c r="BP148" s="4"/>
      <c r="BQ148" s="4"/>
      <c r="BR148" s="4"/>
      <c r="BS148" s="4"/>
      <c r="CE148" s="1"/>
      <c r="CI148" s="1"/>
    </row>
    <row r="149" spans="52:87" ht="12.75">
      <c r="AZ149" s="1"/>
      <c r="BF149" s="4"/>
      <c r="BG149" s="4"/>
      <c r="BP149" s="4"/>
      <c r="BQ149" s="4"/>
      <c r="BR149" s="4"/>
      <c r="BS149" s="4"/>
      <c r="CE149" s="1"/>
      <c r="CI149" s="1"/>
    </row>
    <row r="150" spans="52:87" ht="12.75">
      <c r="AZ150" s="1"/>
      <c r="BF150" s="4"/>
      <c r="BG150" s="4"/>
      <c r="BP150" s="4"/>
      <c r="BQ150" s="4"/>
      <c r="BR150" s="4"/>
      <c r="BS150" s="4"/>
      <c r="CE150" s="1"/>
      <c r="CI150" s="1"/>
    </row>
    <row r="151" spans="52:87" ht="12.75">
      <c r="AZ151" s="1"/>
      <c r="BF151" s="4"/>
      <c r="BG151" s="4"/>
      <c r="BP151" s="4"/>
      <c r="BQ151" s="4"/>
      <c r="BR151" s="4"/>
      <c r="BS151" s="4"/>
      <c r="CE151" s="1"/>
      <c r="CI151" s="1"/>
    </row>
    <row r="152" spans="52:87" ht="12.75">
      <c r="AZ152" s="1"/>
      <c r="BF152" s="4"/>
      <c r="BG152" s="4"/>
      <c r="BP152" s="4"/>
      <c r="BQ152" s="4"/>
      <c r="BR152" s="4"/>
      <c r="BS152" s="4"/>
      <c r="CE152" s="1"/>
      <c r="CI152" s="1"/>
    </row>
    <row r="153" spans="52:87" ht="12.75">
      <c r="AZ153" s="1"/>
      <c r="BF153" s="4"/>
      <c r="BG153" s="4"/>
      <c r="BP153" s="4"/>
      <c r="BQ153" s="4"/>
      <c r="BR153" s="4"/>
      <c r="BS153" s="4"/>
      <c r="CE153" s="1"/>
      <c r="CI153" s="1"/>
    </row>
    <row r="154" spans="52:87" ht="12.75">
      <c r="AZ154" s="1"/>
      <c r="BF154" s="4"/>
      <c r="BG154" s="4"/>
      <c r="BP154" s="4"/>
      <c r="BQ154" s="4"/>
      <c r="BR154" s="4"/>
      <c r="BS154" s="4"/>
      <c r="CE154" s="1"/>
      <c r="CI154" s="1"/>
    </row>
    <row r="155" spans="52:87" ht="12.75">
      <c r="AZ155" s="1"/>
      <c r="BF155" s="4"/>
      <c r="BG155" s="4"/>
      <c r="BP155" s="4"/>
      <c r="BQ155" s="4"/>
      <c r="BR155" s="4"/>
      <c r="BS155" s="4"/>
      <c r="CE155" s="1"/>
      <c r="CI155" s="1"/>
    </row>
    <row r="156" spans="52:87" ht="12.75">
      <c r="AZ156" s="1"/>
      <c r="BF156" s="4"/>
      <c r="BG156" s="4"/>
      <c r="BP156" s="4"/>
      <c r="BQ156" s="4"/>
      <c r="BR156" s="4"/>
      <c r="BS156" s="4"/>
      <c r="CE156" s="1"/>
      <c r="CI156" s="1"/>
    </row>
    <row r="157" spans="52:87" ht="12.75">
      <c r="AZ157" s="1"/>
      <c r="BF157" s="4"/>
      <c r="BG157" s="4"/>
      <c r="BP157" s="4"/>
      <c r="BQ157" s="4"/>
      <c r="BR157" s="4"/>
      <c r="BS157" s="4"/>
      <c r="CE157" s="1"/>
      <c r="CI157" s="1"/>
    </row>
    <row r="158" spans="52:87" ht="12.75">
      <c r="AZ158" s="1"/>
      <c r="BF158" s="4"/>
      <c r="BG158" s="4"/>
      <c r="BP158" s="4"/>
      <c r="BQ158" s="4"/>
      <c r="BR158" s="4"/>
      <c r="BS158" s="4"/>
      <c r="CE158" s="1"/>
      <c r="CI158" s="1"/>
    </row>
    <row r="159" spans="52:87" ht="12.75">
      <c r="AZ159" s="1"/>
      <c r="BF159" s="4"/>
      <c r="BG159" s="4"/>
      <c r="BP159" s="4"/>
      <c r="BQ159" s="4"/>
      <c r="BR159" s="4"/>
      <c r="BS159" s="4"/>
      <c r="CE159" s="1"/>
      <c r="CI159" s="1"/>
    </row>
    <row r="160" spans="52:87" ht="12.75">
      <c r="AZ160" s="1"/>
      <c r="BF160" s="4"/>
      <c r="BG160" s="4"/>
      <c r="BP160" s="4"/>
      <c r="BQ160" s="4"/>
      <c r="BR160" s="4"/>
      <c r="BS160" s="4"/>
      <c r="CE160" s="1"/>
      <c r="CI160" s="1"/>
    </row>
    <row r="161" spans="52:87" ht="12.75">
      <c r="AZ161" s="1"/>
      <c r="BF161" s="4"/>
      <c r="BG161" s="4"/>
      <c r="BP161" s="4"/>
      <c r="BQ161" s="4"/>
      <c r="BR161" s="4"/>
      <c r="BS161" s="4"/>
      <c r="CE161" s="1"/>
      <c r="CI161" s="1"/>
    </row>
    <row r="162" spans="52:87" ht="12.75">
      <c r="AZ162" s="1"/>
      <c r="BF162" s="4"/>
      <c r="BG162" s="4"/>
      <c r="BP162" s="4"/>
      <c r="BQ162" s="4"/>
      <c r="BR162" s="4"/>
      <c r="BS162" s="4"/>
      <c r="CE162" s="1"/>
      <c r="CI162" s="1"/>
    </row>
    <row r="163" spans="52:87" ht="12.75">
      <c r="AZ163" s="1"/>
      <c r="BF163" s="4"/>
      <c r="BG163" s="4"/>
      <c r="BP163" s="4"/>
      <c r="BQ163" s="4"/>
      <c r="BR163" s="4"/>
      <c r="BS163" s="4"/>
      <c r="CE163" s="1"/>
      <c r="CI163" s="1"/>
    </row>
    <row r="164" spans="52:87" ht="12.75">
      <c r="AZ164" s="1"/>
      <c r="BF164" s="4"/>
      <c r="BG164" s="4"/>
      <c r="BP164" s="4"/>
      <c r="BQ164" s="4"/>
      <c r="BR164" s="4"/>
      <c r="BS164" s="4"/>
      <c r="CE164" s="1"/>
      <c r="CI164" s="1"/>
    </row>
    <row r="165" spans="52:87" ht="12.75">
      <c r="AZ165" s="1"/>
      <c r="BF165" s="4"/>
      <c r="BG165" s="4"/>
      <c r="BP165" s="4"/>
      <c r="BQ165" s="4"/>
      <c r="BR165" s="4"/>
      <c r="BS165" s="4"/>
      <c r="CE165" s="1"/>
      <c r="CI165" s="1"/>
    </row>
    <row r="166" spans="52:87" ht="12.75">
      <c r="AZ166" s="1"/>
      <c r="BF166" s="4"/>
      <c r="BG166" s="4"/>
      <c r="BP166" s="4"/>
      <c r="BQ166" s="4"/>
      <c r="BR166" s="4"/>
      <c r="BS166" s="4"/>
      <c r="CE166" s="1"/>
      <c r="CI166" s="1"/>
    </row>
    <row r="167" spans="52:87" ht="12.75">
      <c r="AZ167" s="1"/>
      <c r="BF167" s="4"/>
      <c r="BG167" s="4"/>
      <c r="BP167" s="4"/>
      <c r="BQ167" s="4"/>
      <c r="BR167" s="4"/>
      <c r="BS167" s="4"/>
      <c r="CE167" s="1"/>
      <c r="CI167" s="1"/>
    </row>
    <row r="168" spans="52:87" ht="12.75">
      <c r="AZ168" s="1"/>
      <c r="BF168" s="4"/>
      <c r="BG168" s="4"/>
      <c r="BP168" s="4"/>
      <c r="BQ168" s="4"/>
      <c r="BR168" s="4"/>
      <c r="BS168" s="4"/>
      <c r="CE168" s="1"/>
      <c r="CI168" s="1"/>
    </row>
    <row r="169" spans="52:87" ht="12.75">
      <c r="AZ169" s="1"/>
      <c r="BF169" s="4"/>
      <c r="BG169" s="4"/>
      <c r="BP169" s="4"/>
      <c r="BQ169" s="4"/>
      <c r="BR169" s="4"/>
      <c r="BS169" s="4"/>
      <c r="CE169" s="1"/>
      <c r="CI169" s="1"/>
    </row>
    <row r="170" spans="52:87" ht="12.75">
      <c r="AZ170" s="1"/>
      <c r="BF170" s="4"/>
      <c r="BG170" s="4"/>
      <c r="BP170" s="4"/>
      <c r="BQ170" s="4"/>
      <c r="BR170" s="4"/>
      <c r="BS170" s="4"/>
      <c r="CE170" s="1"/>
      <c r="CI170" s="1"/>
    </row>
    <row r="171" spans="52:87" ht="12.75">
      <c r="AZ171" s="1"/>
      <c r="BF171" s="4"/>
      <c r="BG171" s="4"/>
      <c r="BP171" s="4"/>
      <c r="BQ171" s="4"/>
      <c r="BR171" s="4"/>
      <c r="BS171" s="4"/>
      <c r="CE171" s="1"/>
      <c r="CI171" s="1"/>
    </row>
    <row r="172" spans="52:87" ht="12.75">
      <c r="AZ172" s="1"/>
      <c r="BF172" s="4"/>
      <c r="BG172" s="4"/>
      <c r="BP172" s="4"/>
      <c r="BQ172" s="4"/>
      <c r="BR172" s="4"/>
      <c r="BS172" s="4"/>
      <c r="CE172" s="1"/>
      <c r="CI172" s="1"/>
    </row>
    <row r="173" spans="52:87" ht="12.75">
      <c r="AZ173" s="1"/>
      <c r="BF173" s="4"/>
      <c r="BG173" s="4"/>
      <c r="BP173" s="4"/>
      <c r="BQ173" s="4"/>
      <c r="BR173" s="4"/>
      <c r="BS173" s="4"/>
      <c r="CE173" s="1"/>
      <c r="CI173" s="1"/>
    </row>
    <row r="174" spans="52:87" ht="12.75">
      <c r="AZ174" s="1"/>
      <c r="BF174" s="4"/>
      <c r="BG174" s="4"/>
      <c r="BP174" s="4"/>
      <c r="BQ174" s="4"/>
      <c r="BR174" s="4"/>
      <c r="BS174" s="4"/>
      <c r="CE174" s="1"/>
      <c r="CI174" s="1"/>
    </row>
    <row r="175" spans="52:87" ht="12.75">
      <c r="AZ175" s="1"/>
      <c r="BF175" s="4"/>
      <c r="BG175" s="4"/>
      <c r="BP175" s="4"/>
      <c r="BQ175" s="4"/>
      <c r="BR175" s="4"/>
      <c r="BS175" s="4"/>
      <c r="CE175" s="1"/>
      <c r="CI175" s="1"/>
    </row>
    <row r="176" spans="52:87" ht="12.75">
      <c r="AZ176" s="1"/>
      <c r="BF176" s="4"/>
      <c r="BG176" s="4"/>
      <c r="BP176" s="4"/>
      <c r="BQ176" s="4"/>
      <c r="BR176" s="4"/>
      <c r="BS176" s="4"/>
      <c r="CE176" s="1"/>
      <c r="CI176" s="1"/>
    </row>
    <row r="177" spans="52:87" ht="12.75">
      <c r="AZ177" s="1"/>
      <c r="BF177" s="4"/>
      <c r="BG177" s="4"/>
      <c r="BP177" s="4"/>
      <c r="BQ177" s="4"/>
      <c r="BR177" s="4"/>
      <c r="BS177" s="4"/>
      <c r="CE177" s="1"/>
      <c r="CI177" s="1"/>
    </row>
    <row r="178" spans="52:87" ht="12.75">
      <c r="AZ178" s="1"/>
      <c r="BF178" s="4"/>
      <c r="BG178" s="4"/>
      <c r="BP178" s="4"/>
      <c r="BQ178" s="4"/>
      <c r="BR178" s="4"/>
      <c r="BS178" s="4"/>
      <c r="CE178" s="1"/>
      <c r="CI178" s="1"/>
    </row>
    <row r="179" spans="52:87" ht="12.75">
      <c r="AZ179" s="1"/>
      <c r="BF179" s="4"/>
      <c r="BG179" s="4"/>
      <c r="BP179" s="4"/>
      <c r="BQ179" s="4"/>
      <c r="BR179" s="4"/>
      <c r="BS179" s="4"/>
      <c r="CE179" s="1"/>
      <c r="CI179" s="1"/>
    </row>
    <row r="180" spans="52:87" ht="12.75">
      <c r="AZ180" s="1"/>
      <c r="BF180" s="4"/>
      <c r="BG180" s="4"/>
      <c r="BP180" s="4"/>
      <c r="BQ180" s="4"/>
      <c r="BR180" s="4"/>
      <c r="BS180" s="4"/>
      <c r="CE180" s="1"/>
      <c r="CI180" s="1"/>
    </row>
    <row r="181" spans="52:87" ht="12.75">
      <c r="AZ181" s="1"/>
      <c r="BF181" s="4"/>
      <c r="BG181" s="4"/>
      <c r="BP181" s="4"/>
      <c r="BQ181" s="4"/>
      <c r="BR181" s="4"/>
      <c r="BS181" s="4"/>
      <c r="CE181" s="1"/>
      <c r="CI181" s="1"/>
    </row>
    <row r="182" spans="52:87" ht="12.75">
      <c r="AZ182" s="1"/>
      <c r="BF182" s="4"/>
      <c r="BG182" s="4"/>
      <c r="BP182" s="4"/>
      <c r="BQ182" s="4"/>
      <c r="BR182" s="4"/>
      <c r="BS182" s="4"/>
      <c r="CE182" s="1"/>
      <c r="CI182" s="1"/>
    </row>
    <row r="183" spans="52:87" ht="12.75">
      <c r="AZ183" s="1"/>
      <c r="BF183" s="4"/>
      <c r="BG183" s="4"/>
      <c r="BP183" s="4"/>
      <c r="BQ183" s="4"/>
      <c r="BR183" s="4"/>
      <c r="BS183" s="4"/>
      <c r="CE183" s="1"/>
      <c r="CI183" s="1"/>
    </row>
    <row r="184" spans="52:87" ht="12.75">
      <c r="AZ184" s="1"/>
      <c r="BF184" s="4"/>
      <c r="BG184" s="4"/>
      <c r="BP184" s="4"/>
      <c r="BQ184" s="4"/>
      <c r="BR184" s="4"/>
      <c r="BS184" s="4"/>
      <c r="CE184" s="1"/>
      <c r="CI184" s="1"/>
    </row>
    <row r="185" spans="52:87" ht="12.75">
      <c r="AZ185" s="1"/>
      <c r="BF185" s="4"/>
      <c r="BG185" s="4"/>
      <c r="BP185" s="4"/>
      <c r="BQ185" s="4"/>
      <c r="BR185" s="4"/>
      <c r="BS185" s="4"/>
      <c r="CE185" s="1"/>
      <c r="CI185" s="1"/>
    </row>
    <row r="186" spans="52:87" ht="12.75">
      <c r="AZ186" s="1"/>
      <c r="BF186" s="4"/>
      <c r="BG186" s="4"/>
      <c r="BP186" s="4"/>
      <c r="BQ186" s="4"/>
      <c r="BR186" s="4"/>
      <c r="BS186" s="4"/>
      <c r="CE186" s="1"/>
      <c r="CI186" s="1"/>
    </row>
    <row r="187" spans="52:87" ht="12.75">
      <c r="AZ187" s="1"/>
      <c r="BF187" s="4"/>
      <c r="BG187" s="4"/>
      <c r="BP187" s="4"/>
      <c r="BQ187" s="4"/>
      <c r="BR187" s="4"/>
      <c r="BS187" s="4"/>
      <c r="CE187" s="1"/>
      <c r="CI187" s="1"/>
    </row>
    <row r="188" spans="52:87" ht="12.75">
      <c r="AZ188" s="1"/>
      <c r="BF188" s="4"/>
      <c r="BG188" s="4"/>
      <c r="BP188" s="4"/>
      <c r="BQ188" s="4"/>
      <c r="BR188" s="4"/>
      <c r="BS188" s="4"/>
      <c r="CE188" s="1"/>
      <c r="CI188" s="1"/>
    </row>
    <row r="189" spans="52:87" ht="12.75">
      <c r="AZ189" s="1"/>
      <c r="BF189" s="4"/>
      <c r="BG189" s="4"/>
      <c r="BP189" s="4"/>
      <c r="BQ189" s="4"/>
      <c r="BR189" s="4"/>
      <c r="BS189" s="4"/>
      <c r="CE189" s="1"/>
      <c r="CI189" s="1"/>
    </row>
    <row r="190" spans="52:87" ht="12.75">
      <c r="AZ190" s="1"/>
      <c r="BF190" s="4"/>
      <c r="BG190" s="4"/>
      <c r="BP190" s="4"/>
      <c r="BQ190" s="4"/>
      <c r="BR190" s="4"/>
      <c r="BS190" s="4"/>
      <c r="CE190" s="1"/>
      <c r="CI190" s="1"/>
    </row>
    <row r="191" spans="52:87" ht="12.75">
      <c r="AZ191" s="1"/>
      <c r="BF191" s="4"/>
      <c r="BG191" s="4"/>
      <c r="BP191" s="4"/>
      <c r="BQ191" s="4"/>
      <c r="BR191" s="4"/>
      <c r="BS191" s="4"/>
      <c r="CE191" s="1"/>
      <c r="CI191" s="1"/>
    </row>
    <row r="192" spans="52:87" ht="12.75">
      <c r="AZ192" s="1"/>
      <c r="BF192" s="4"/>
      <c r="BG192" s="4"/>
      <c r="BP192" s="4"/>
      <c r="BQ192" s="4"/>
      <c r="BR192" s="4"/>
      <c r="BS192" s="4"/>
      <c r="CE192" s="1"/>
      <c r="CI192" s="1"/>
    </row>
    <row r="193" spans="52:87" ht="12.75">
      <c r="AZ193" s="1"/>
      <c r="BF193" s="4"/>
      <c r="BG193" s="4"/>
      <c r="BP193" s="4"/>
      <c r="BQ193" s="4"/>
      <c r="BR193" s="4"/>
      <c r="BS193" s="4"/>
      <c r="CE193" s="1"/>
      <c r="CI193" s="1"/>
    </row>
    <row r="194" spans="52:87" ht="12.75">
      <c r="AZ194" s="1"/>
      <c r="BF194" s="4"/>
      <c r="BG194" s="4"/>
      <c r="BP194" s="4"/>
      <c r="BQ194" s="4"/>
      <c r="BR194" s="4"/>
      <c r="BS194" s="4"/>
      <c r="CE194" s="1"/>
      <c r="CI194" s="1"/>
    </row>
    <row r="195" spans="52:87" ht="12.75">
      <c r="AZ195" s="1"/>
      <c r="BF195" s="4"/>
      <c r="BG195" s="4"/>
      <c r="BP195" s="4"/>
      <c r="BQ195" s="4"/>
      <c r="BR195" s="4"/>
      <c r="BS195" s="4"/>
      <c r="CE195" s="1"/>
      <c r="CI195" s="1"/>
    </row>
    <row r="196" spans="52:87" ht="12.75">
      <c r="AZ196" s="1"/>
      <c r="BF196" s="4"/>
      <c r="BG196" s="4"/>
      <c r="BP196" s="4"/>
      <c r="BQ196" s="4"/>
      <c r="BR196" s="4"/>
      <c r="BS196" s="4"/>
      <c r="CE196" s="1"/>
      <c r="CI196" s="1"/>
    </row>
    <row r="197" spans="52:87" ht="12.75">
      <c r="AZ197" s="1"/>
      <c r="BF197" s="4"/>
      <c r="BG197" s="4"/>
      <c r="BP197" s="4"/>
      <c r="BQ197" s="4"/>
      <c r="BR197" s="4"/>
      <c r="BS197" s="4"/>
      <c r="CE197" s="1"/>
      <c r="CI197" s="1"/>
    </row>
    <row r="198" spans="52:87" ht="12.75">
      <c r="AZ198" s="1"/>
      <c r="BF198" s="4"/>
      <c r="BG198" s="4"/>
      <c r="BP198" s="4"/>
      <c r="BQ198" s="4"/>
      <c r="BR198" s="4"/>
      <c r="BS198" s="4"/>
      <c r="CE198" s="1"/>
      <c r="CI198" s="1"/>
    </row>
    <row r="199" spans="52:87" ht="12.75">
      <c r="AZ199" s="1"/>
      <c r="BF199" s="4"/>
      <c r="BG199" s="4"/>
      <c r="BP199" s="4"/>
      <c r="BQ199" s="4"/>
      <c r="BR199" s="4"/>
      <c r="BS199" s="4"/>
      <c r="CE199" s="1"/>
      <c r="CI199" s="1"/>
    </row>
    <row r="200" spans="52:87" ht="12.75">
      <c r="AZ200" s="1"/>
      <c r="BF200" s="4"/>
      <c r="BG200" s="4"/>
      <c r="BP200" s="4"/>
      <c r="BQ200" s="4"/>
      <c r="BR200" s="4"/>
      <c r="BS200" s="4"/>
      <c r="CE200" s="1"/>
      <c r="CI200" s="1"/>
    </row>
    <row r="201" spans="52:87" ht="12.75">
      <c r="AZ201" s="1"/>
      <c r="BF201" s="4"/>
      <c r="BG201" s="4"/>
      <c r="BP201" s="4"/>
      <c r="BQ201" s="4"/>
      <c r="BR201" s="4"/>
      <c r="BS201" s="4"/>
      <c r="CE201" s="1"/>
      <c r="CI201" s="1"/>
    </row>
    <row r="202" spans="52:87" ht="12.75">
      <c r="AZ202" s="1"/>
      <c r="BF202" s="4"/>
      <c r="BG202" s="4"/>
      <c r="BP202" s="4"/>
      <c r="BQ202" s="4"/>
      <c r="BR202" s="4"/>
      <c r="BS202" s="4"/>
      <c r="CE202" s="1"/>
      <c r="CI202" s="1"/>
    </row>
    <row r="203" spans="52:87" ht="12.75">
      <c r="AZ203" s="1"/>
      <c r="BF203" s="4"/>
      <c r="BG203" s="4"/>
      <c r="BP203" s="4"/>
      <c r="BQ203" s="4"/>
      <c r="BR203" s="4"/>
      <c r="BS203" s="4"/>
      <c r="CE203" s="1"/>
      <c r="CI203" s="1"/>
    </row>
    <row r="204" spans="52:87" ht="12.75">
      <c r="AZ204" s="1"/>
      <c r="BF204" s="4"/>
      <c r="BG204" s="4"/>
      <c r="BP204" s="4"/>
      <c r="BQ204" s="4"/>
      <c r="BR204" s="4"/>
      <c r="BS204" s="4"/>
      <c r="CE204" s="1"/>
      <c r="CI204" s="1"/>
    </row>
    <row r="205" spans="52:87" ht="12.75">
      <c r="AZ205" s="1"/>
      <c r="BF205" s="4"/>
      <c r="BG205" s="4"/>
      <c r="BP205" s="4"/>
      <c r="BQ205" s="4"/>
      <c r="BR205" s="4"/>
      <c r="BS205" s="4"/>
      <c r="CE205" s="1"/>
      <c r="CI205" s="1"/>
    </row>
    <row r="206" spans="52:87" ht="12.75">
      <c r="AZ206" s="1"/>
      <c r="BF206" s="4"/>
      <c r="BG206" s="4"/>
      <c r="BP206" s="4"/>
      <c r="BQ206" s="4"/>
      <c r="BR206" s="4"/>
      <c r="BS206" s="4"/>
      <c r="CE206" s="1"/>
      <c r="CI206" s="1"/>
    </row>
    <row r="207" spans="52:87" ht="12.75">
      <c r="AZ207" s="1"/>
      <c r="BF207" s="4"/>
      <c r="BG207" s="4"/>
      <c r="BP207" s="4"/>
      <c r="BQ207" s="4"/>
      <c r="BR207" s="4"/>
      <c r="BS207" s="4"/>
      <c r="CE207" s="1"/>
      <c r="CI207" s="1"/>
    </row>
    <row r="208" spans="52:87" ht="12.75">
      <c r="AZ208" s="1"/>
      <c r="BF208" s="4"/>
      <c r="BG208" s="4"/>
      <c r="BP208" s="4"/>
      <c r="BQ208" s="4"/>
      <c r="BR208" s="4"/>
      <c r="BS208" s="4"/>
      <c r="CE208" s="1"/>
      <c r="CI208" s="1"/>
    </row>
    <row r="209" spans="52:87" ht="12.75">
      <c r="AZ209" s="1"/>
      <c r="BF209" s="4"/>
      <c r="BG209" s="4"/>
      <c r="BP209" s="4"/>
      <c r="BQ209" s="4"/>
      <c r="BR209" s="4"/>
      <c r="BS209" s="4"/>
      <c r="CE209" s="1"/>
      <c r="CI209" s="1"/>
    </row>
    <row r="210" spans="52:87" ht="12.75">
      <c r="AZ210" s="1"/>
      <c r="BF210" s="4"/>
      <c r="BG210" s="4"/>
      <c r="BP210" s="4"/>
      <c r="BQ210" s="4"/>
      <c r="BR210" s="4"/>
      <c r="BS210" s="4"/>
      <c r="CE210" s="1"/>
      <c r="CI210" s="1"/>
    </row>
    <row r="211" spans="52:87" ht="12.75">
      <c r="AZ211" s="1"/>
      <c r="BF211" s="4"/>
      <c r="BG211" s="4"/>
      <c r="BP211" s="4"/>
      <c r="BQ211" s="4"/>
      <c r="BR211" s="4"/>
      <c r="BS211" s="4"/>
      <c r="CE211" s="1"/>
      <c r="CI211" s="1"/>
    </row>
    <row r="212" spans="52:87" ht="12.75">
      <c r="AZ212" s="1"/>
      <c r="BF212" s="4"/>
      <c r="BG212" s="4"/>
      <c r="BP212" s="4"/>
      <c r="BQ212" s="4"/>
      <c r="BR212" s="4"/>
      <c r="BS212" s="4"/>
      <c r="CE212" s="1"/>
      <c r="CI212" s="1"/>
    </row>
    <row r="213" spans="52:87" ht="12.75">
      <c r="AZ213" s="1"/>
      <c r="BF213" s="4"/>
      <c r="BG213" s="4"/>
      <c r="BP213" s="4"/>
      <c r="BQ213" s="4"/>
      <c r="BR213" s="4"/>
      <c r="BS213" s="4"/>
      <c r="CE213" s="1"/>
      <c r="CI213" s="1"/>
    </row>
    <row r="214" spans="52:87" ht="12.75">
      <c r="AZ214" s="1"/>
      <c r="BF214" s="4"/>
      <c r="BG214" s="4"/>
      <c r="BP214" s="4"/>
      <c r="BQ214" s="4"/>
      <c r="BR214" s="4"/>
      <c r="BS214" s="4"/>
      <c r="CE214" s="1"/>
      <c r="CI214" s="1"/>
    </row>
    <row r="215" spans="52:87" ht="12.75">
      <c r="AZ215" s="1"/>
      <c r="BF215" s="4"/>
      <c r="BG215" s="4"/>
      <c r="BP215" s="4"/>
      <c r="BQ215" s="4"/>
      <c r="BR215" s="4"/>
      <c r="BS215" s="4"/>
      <c r="CE215" s="1"/>
      <c r="CI215" s="1"/>
    </row>
    <row r="216" spans="52:87" ht="12.75">
      <c r="AZ216" s="1"/>
      <c r="BF216" s="4"/>
      <c r="BG216" s="4"/>
      <c r="BP216" s="4"/>
      <c r="BQ216" s="4"/>
      <c r="BR216" s="4"/>
      <c r="BS216" s="4"/>
      <c r="CE216" s="1"/>
      <c r="CI216" s="1"/>
    </row>
    <row r="217" spans="52:87" ht="12.75">
      <c r="AZ217" s="1"/>
      <c r="BF217" s="4"/>
      <c r="BG217" s="4"/>
      <c r="BP217" s="4"/>
      <c r="BQ217" s="4"/>
      <c r="BR217" s="4"/>
      <c r="BS217" s="4"/>
      <c r="CE217" s="1"/>
      <c r="CI217" s="1"/>
    </row>
    <row r="218" spans="52:87" ht="12.75">
      <c r="AZ218" s="1"/>
      <c r="BF218" s="4"/>
      <c r="BG218" s="4"/>
      <c r="BP218" s="4"/>
      <c r="BQ218" s="4"/>
      <c r="BR218" s="4"/>
      <c r="BS218" s="4"/>
      <c r="CE218" s="1"/>
      <c r="CI218" s="1"/>
    </row>
    <row r="219" spans="52:87" ht="12.75">
      <c r="AZ219" s="1"/>
      <c r="BF219" s="4"/>
      <c r="BG219" s="4"/>
      <c r="BP219" s="4"/>
      <c r="BQ219" s="4"/>
      <c r="BR219" s="4"/>
      <c r="BS219" s="4"/>
      <c r="CE219" s="1"/>
      <c r="CI219" s="1"/>
    </row>
    <row r="220" spans="52:87" ht="12.75">
      <c r="AZ220" s="1"/>
      <c r="BF220" s="4"/>
      <c r="BG220" s="4"/>
      <c r="BP220" s="4"/>
      <c r="BQ220" s="4"/>
      <c r="BR220" s="4"/>
      <c r="BS220" s="4"/>
      <c r="CE220" s="1"/>
      <c r="CI220" s="1"/>
    </row>
    <row r="221" spans="52:87" ht="12.75">
      <c r="AZ221" s="1"/>
      <c r="BF221" s="4"/>
      <c r="BG221" s="4"/>
      <c r="BP221" s="4"/>
      <c r="BQ221" s="4"/>
      <c r="BR221" s="4"/>
      <c r="BS221" s="4"/>
      <c r="CE221" s="1"/>
      <c r="CI221" s="1"/>
    </row>
    <row r="222" spans="52:87" ht="12.75">
      <c r="AZ222" s="1"/>
      <c r="BF222" s="4"/>
      <c r="BG222" s="4"/>
      <c r="BP222" s="4"/>
      <c r="BQ222" s="4"/>
      <c r="BR222" s="4"/>
      <c r="BS222" s="4"/>
      <c r="CE222" s="1"/>
      <c r="CI222" s="1"/>
    </row>
    <row r="223" spans="52:87" ht="12.75">
      <c r="AZ223" s="1"/>
      <c r="BF223" s="4"/>
      <c r="BG223" s="4"/>
      <c r="BP223" s="4"/>
      <c r="BQ223" s="4"/>
      <c r="BR223" s="4"/>
      <c r="BS223" s="4"/>
      <c r="CE223" s="1"/>
      <c r="CI223" s="1"/>
    </row>
    <row r="224" spans="52:87" ht="12.75">
      <c r="AZ224" s="1"/>
      <c r="BF224" s="4"/>
      <c r="BG224" s="4"/>
      <c r="BP224" s="4"/>
      <c r="BQ224" s="4"/>
      <c r="BR224" s="4"/>
      <c r="BS224" s="4"/>
      <c r="CE224" s="1"/>
      <c r="CI224" s="1"/>
    </row>
    <row r="225" spans="52:87" ht="12.75">
      <c r="AZ225" s="1"/>
      <c r="BF225" s="4"/>
      <c r="BG225" s="4"/>
      <c r="BP225" s="4"/>
      <c r="BQ225" s="4"/>
      <c r="BR225" s="4"/>
      <c r="BS225" s="4"/>
      <c r="CE225" s="1"/>
      <c r="CI225" s="1"/>
    </row>
    <row r="226" spans="52:87" ht="12.75">
      <c r="AZ226" s="1"/>
      <c r="BF226" s="4"/>
      <c r="BG226" s="4"/>
      <c r="BP226" s="4"/>
      <c r="BQ226" s="4"/>
      <c r="BR226" s="4"/>
      <c r="BS226" s="4"/>
      <c r="CE226" s="1"/>
      <c r="CI226" s="1"/>
    </row>
    <row r="227" spans="52:87" ht="12.75">
      <c r="AZ227" s="1"/>
      <c r="BF227" s="4"/>
      <c r="BG227" s="4"/>
      <c r="BP227" s="4"/>
      <c r="BQ227" s="4"/>
      <c r="BR227" s="4"/>
      <c r="BS227" s="4"/>
      <c r="CE227" s="1"/>
      <c r="CI227" s="1"/>
    </row>
    <row r="228" spans="52:87" ht="12.75">
      <c r="AZ228" s="1"/>
      <c r="BF228" s="4"/>
      <c r="BG228" s="4"/>
      <c r="BP228" s="4"/>
      <c r="BQ228" s="4"/>
      <c r="BR228" s="4"/>
      <c r="BS228" s="4"/>
      <c r="CE228" s="1"/>
      <c r="CI228" s="1"/>
    </row>
    <row r="229" spans="52:87" ht="12.75">
      <c r="AZ229" s="1"/>
      <c r="BF229" s="4"/>
      <c r="BG229" s="4"/>
      <c r="BP229" s="4"/>
      <c r="BQ229" s="4"/>
      <c r="BR229" s="4"/>
      <c r="BS229" s="4"/>
      <c r="CE229" s="1"/>
      <c r="CI229" s="1"/>
    </row>
    <row r="230" spans="52:87" ht="12.75">
      <c r="AZ230" s="1"/>
      <c r="BF230" s="4"/>
      <c r="BG230" s="4"/>
      <c r="BP230" s="4"/>
      <c r="BQ230" s="4"/>
      <c r="BR230" s="4"/>
      <c r="BS230" s="4"/>
      <c r="CE230" s="1"/>
      <c r="CI230" s="1"/>
    </row>
    <row r="231" spans="52:87" ht="12.75">
      <c r="AZ231" s="1"/>
      <c r="BF231" s="4"/>
      <c r="BG231" s="4"/>
      <c r="BP231" s="4"/>
      <c r="BQ231" s="4"/>
      <c r="BR231" s="4"/>
      <c r="BS231" s="4"/>
      <c r="CE231" s="1"/>
      <c r="CI231" s="1"/>
    </row>
    <row r="232" spans="52:87" ht="12.75">
      <c r="AZ232" s="1"/>
      <c r="BF232" s="4"/>
      <c r="BG232" s="4"/>
      <c r="BP232" s="4"/>
      <c r="BQ232" s="4"/>
      <c r="BR232" s="4"/>
      <c r="BS232" s="4"/>
      <c r="CE232" s="1"/>
      <c r="CI232" s="1"/>
    </row>
    <row r="233" spans="52:87" ht="12.75">
      <c r="AZ233" s="1"/>
      <c r="BF233" s="4"/>
      <c r="BG233" s="4"/>
      <c r="BP233" s="4"/>
      <c r="BQ233" s="4"/>
      <c r="BR233" s="4"/>
      <c r="BS233" s="4"/>
      <c r="CE233" s="1"/>
      <c r="CI233" s="1"/>
    </row>
    <row r="234" spans="52:87" ht="12.75">
      <c r="AZ234" s="1"/>
      <c r="BF234" s="4"/>
      <c r="BG234" s="4"/>
      <c r="BP234" s="4"/>
      <c r="BQ234" s="4"/>
      <c r="BR234" s="4"/>
      <c r="BS234" s="4"/>
      <c r="CE234" s="1"/>
      <c r="CI234" s="1"/>
    </row>
    <row r="235" spans="52:87" ht="12.75">
      <c r="AZ235" s="1"/>
      <c r="BF235" s="4"/>
      <c r="BG235" s="4"/>
      <c r="BP235" s="4"/>
      <c r="BQ235" s="4"/>
      <c r="BR235" s="4"/>
      <c r="BS235" s="4"/>
      <c r="CE235" s="1"/>
      <c r="CI235" s="1"/>
    </row>
    <row r="236" spans="52:87" ht="12.75">
      <c r="AZ236" s="1"/>
      <c r="BF236" s="4"/>
      <c r="BG236" s="4"/>
      <c r="BP236" s="4"/>
      <c r="BQ236" s="4"/>
      <c r="BR236" s="4"/>
      <c r="BS236" s="4"/>
      <c r="CE236" s="1"/>
      <c r="CI236" s="1"/>
    </row>
    <row r="237" spans="52:87" ht="12.75">
      <c r="AZ237" s="1"/>
      <c r="BF237" s="4"/>
      <c r="BG237" s="4"/>
      <c r="BP237" s="4"/>
      <c r="BQ237" s="4"/>
      <c r="BR237" s="4"/>
      <c r="BS237" s="4"/>
      <c r="CE237" s="1"/>
      <c r="CI237" s="1"/>
    </row>
    <row r="238" spans="52:87" ht="12.75">
      <c r="AZ238" s="1"/>
      <c r="BF238" s="4"/>
      <c r="BG238" s="4"/>
      <c r="BP238" s="4"/>
      <c r="BQ238" s="4"/>
      <c r="BR238" s="4"/>
      <c r="BS238" s="4"/>
      <c r="CE238" s="1"/>
      <c r="CI238" s="1"/>
    </row>
    <row r="239" spans="52:87" ht="12.75">
      <c r="AZ239" s="1"/>
      <c r="BF239" s="4"/>
      <c r="BG239" s="4"/>
      <c r="BP239" s="4"/>
      <c r="BQ239" s="4"/>
      <c r="BR239" s="4"/>
      <c r="BS239" s="4"/>
      <c r="CE239" s="1"/>
      <c r="CI239" s="1"/>
    </row>
    <row r="240" spans="52:87" ht="12.75">
      <c r="AZ240" s="1"/>
      <c r="BF240" s="4"/>
      <c r="BG240" s="4"/>
      <c r="BP240" s="4"/>
      <c r="BQ240" s="4"/>
      <c r="BR240" s="4"/>
      <c r="BS240" s="4"/>
      <c r="CE240" s="1"/>
      <c r="CI240" s="1"/>
    </row>
    <row r="241" spans="52:87" ht="12.75">
      <c r="AZ241" s="1"/>
      <c r="BF241" s="4"/>
      <c r="BG241" s="4"/>
      <c r="BP241" s="4"/>
      <c r="BQ241" s="4"/>
      <c r="BR241" s="4"/>
      <c r="BS241" s="4"/>
      <c r="CE241" s="1"/>
      <c r="CI241" s="1"/>
    </row>
    <row r="242" spans="52:87" ht="12.75">
      <c r="AZ242" s="1"/>
      <c r="BF242" s="4"/>
      <c r="BG242" s="4"/>
      <c r="BP242" s="4"/>
      <c r="BQ242" s="4"/>
      <c r="BR242" s="4"/>
      <c r="BS242" s="4"/>
      <c r="CE242" s="1"/>
      <c r="CI242" s="1"/>
    </row>
    <row r="243" spans="52:87" ht="12.75">
      <c r="AZ243" s="1"/>
      <c r="BF243" s="4"/>
      <c r="BG243" s="4"/>
      <c r="BP243" s="4"/>
      <c r="BQ243" s="4"/>
      <c r="BR243" s="4"/>
      <c r="BS243" s="4"/>
      <c r="CE243" s="1"/>
      <c r="CI243" s="1"/>
    </row>
    <row r="244" spans="52:87" ht="12.75">
      <c r="AZ244" s="1"/>
      <c r="BF244" s="4"/>
      <c r="BG244" s="4"/>
      <c r="BP244" s="4"/>
      <c r="BQ244" s="4"/>
      <c r="BR244" s="4"/>
      <c r="BS244" s="4"/>
      <c r="CE244" s="1"/>
      <c r="CI244" s="1"/>
    </row>
    <row r="245" spans="52:87" ht="12.75">
      <c r="AZ245" s="1"/>
      <c r="BF245" s="4"/>
      <c r="BG245" s="4"/>
      <c r="BP245" s="4"/>
      <c r="BQ245" s="4"/>
      <c r="BR245" s="4"/>
      <c r="BS245" s="4"/>
      <c r="CE245" s="1"/>
      <c r="CI245" s="1"/>
    </row>
    <row r="246" spans="52:87" ht="12.75">
      <c r="AZ246" s="1"/>
      <c r="BF246" s="4"/>
      <c r="BG246" s="4"/>
      <c r="BP246" s="4"/>
      <c r="BQ246" s="4"/>
      <c r="BR246" s="4"/>
      <c r="BS246" s="4"/>
      <c r="CE246" s="1"/>
      <c r="CI246" s="1"/>
    </row>
    <row r="247" spans="52:87" ht="12.75">
      <c r="AZ247" s="1"/>
      <c r="BF247" s="4"/>
      <c r="BG247" s="4"/>
      <c r="BP247" s="4"/>
      <c r="BQ247" s="4"/>
      <c r="BR247" s="4"/>
      <c r="BS247" s="4"/>
      <c r="CE247" s="1"/>
      <c r="CI247" s="1"/>
    </row>
    <row r="248" spans="52:87" ht="12.75">
      <c r="AZ248" s="1"/>
      <c r="BF248" s="4"/>
      <c r="BG248" s="4"/>
      <c r="BP248" s="4"/>
      <c r="BQ248" s="4"/>
      <c r="BR248" s="4"/>
      <c r="BS248" s="4"/>
      <c r="CE248" s="1"/>
      <c r="CI248" s="1"/>
    </row>
    <row r="249" spans="52:87" ht="12.75">
      <c r="AZ249" s="1"/>
      <c r="BF249" s="4"/>
      <c r="BG249" s="4"/>
      <c r="BP249" s="4"/>
      <c r="BQ249" s="4"/>
      <c r="BR249" s="4"/>
      <c r="BS249" s="4"/>
      <c r="CE249" s="1"/>
      <c r="CI249" s="1"/>
    </row>
    <row r="250" spans="52:87" ht="12.75">
      <c r="AZ250" s="1"/>
      <c r="BF250" s="4"/>
      <c r="BG250" s="4"/>
      <c r="BP250" s="4"/>
      <c r="BQ250" s="4"/>
      <c r="BR250" s="4"/>
      <c r="BS250" s="4"/>
      <c r="CE250" s="1"/>
      <c r="CI250" s="1"/>
    </row>
    <row r="251" spans="52:87" ht="12.75">
      <c r="AZ251" s="1"/>
      <c r="BF251" s="4"/>
      <c r="BG251" s="4"/>
      <c r="BP251" s="4"/>
      <c r="BQ251" s="4"/>
      <c r="BR251" s="4"/>
      <c r="BS251" s="4"/>
      <c r="CE251" s="1"/>
      <c r="CI251" s="1"/>
    </row>
    <row r="252" spans="52:87" ht="12.75">
      <c r="AZ252" s="1"/>
      <c r="BF252" s="4"/>
      <c r="BG252" s="4"/>
      <c r="BP252" s="4"/>
      <c r="BQ252" s="4"/>
      <c r="BR252" s="4"/>
      <c r="BS252" s="4"/>
      <c r="CE252" s="1"/>
      <c r="CI252" s="1"/>
    </row>
    <row r="253" spans="52:87" ht="12.75">
      <c r="AZ253" s="1"/>
      <c r="BF253" s="4"/>
      <c r="BG253" s="4"/>
      <c r="BP253" s="4"/>
      <c r="BQ253" s="4"/>
      <c r="BR253" s="4"/>
      <c r="BS253" s="4"/>
      <c r="CE253" s="1"/>
      <c r="CI253" s="1"/>
    </row>
    <row r="254" spans="52:87" ht="12.75">
      <c r="AZ254" s="1"/>
      <c r="BF254" s="4"/>
      <c r="BG254" s="4"/>
      <c r="BP254" s="4"/>
      <c r="BQ254" s="4"/>
      <c r="BR254" s="4"/>
      <c r="BS254" s="4"/>
      <c r="CE254" s="1"/>
      <c r="CI254" s="1"/>
    </row>
    <row r="255" spans="52:87" ht="12.75">
      <c r="AZ255" s="1"/>
      <c r="BF255" s="4"/>
      <c r="BG255" s="4"/>
      <c r="BP255" s="4"/>
      <c r="BQ255" s="4"/>
      <c r="BR255" s="4"/>
      <c r="BS255" s="4"/>
      <c r="CE255" s="1"/>
      <c r="CI255" s="1"/>
    </row>
    <row r="256" spans="52:87" ht="12.75">
      <c r="AZ256" s="1"/>
      <c r="BF256" s="4"/>
      <c r="BG256" s="4"/>
      <c r="BP256" s="4"/>
      <c r="BQ256" s="4"/>
      <c r="BR256" s="4"/>
      <c r="BS256" s="4"/>
      <c r="CE256" s="1"/>
      <c r="CI256" s="1"/>
    </row>
    <row r="257" spans="52:87" ht="12.75">
      <c r="AZ257" s="1"/>
      <c r="BF257" s="4"/>
      <c r="BG257" s="4"/>
      <c r="BP257" s="4"/>
      <c r="BQ257" s="4"/>
      <c r="BR257" s="4"/>
      <c r="BS257" s="4"/>
      <c r="CE257" s="1"/>
      <c r="CI257" s="1"/>
    </row>
    <row r="258" spans="52:87" ht="12.75">
      <c r="AZ258" s="1"/>
      <c r="BF258" s="4"/>
      <c r="BG258" s="4"/>
      <c r="BP258" s="4"/>
      <c r="BQ258" s="4"/>
      <c r="BR258" s="4"/>
      <c r="BS258" s="4"/>
      <c r="CE258" s="1"/>
      <c r="CI258" s="1"/>
    </row>
    <row r="259" spans="52:87" ht="12.75">
      <c r="AZ259" s="1"/>
      <c r="BF259" s="4"/>
      <c r="BG259" s="4"/>
      <c r="BP259" s="4"/>
      <c r="BQ259" s="4"/>
      <c r="BR259" s="4"/>
      <c r="BS259" s="4"/>
      <c r="CE259" s="1"/>
      <c r="CI259" s="1"/>
    </row>
    <row r="260" spans="52:87" ht="12.75">
      <c r="AZ260" s="1"/>
      <c r="BF260" s="4"/>
      <c r="BG260" s="4"/>
      <c r="BP260" s="4"/>
      <c r="BQ260" s="4"/>
      <c r="BR260" s="4"/>
      <c r="BS260" s="4"/>
      <c r="CE260" s="1"/>
      <c r="CI260" s="1"/>
    </row>
    <row r="261" spans="52:87" ht="12.75">
      <c r="AZ261" s="1"/>
      <c r="BF261" s="4"/>
      <c r="BG261" s="4"/>
      <c r="BP261" s="4"/>
      <c r="BQ261" s="4"/>
      <c r="BR261" s="4"/>
      <c r="BS261" s="4"/>
      <c r="CE261" s="1"/>
      <c r="CI261" s="1"/>
    </row>
    <row r="262" spans="52:87" ht="12.75">
      <c r="AZ262" s="1"/>
      <c r="BF262" s="4"/>
      <c r="BG262" s="4"/>
      <c r="BP262" s="4"/>
      <c r="BQ262" s="4"/>
      <c r="BR262" s="4"/>
      <c r="BS262" s="4"/>
      <c r="CE262" s="1"/>
      <c r="CI262" s="1"/>
    </row>
    <row r="263" spans="52:87" ht="12.75">
      <c r="AZ263" s="1"/>
      <c r="BF263" s="4"/>
      <c r="BG263" s="4"/>
      <c r="BP263" s="4"/>
      <c r="BQ263" s="4"/>
      <c r="BR263" s="4"/>
      <c r="BS263" s="4"/>
      <c r="CE263" s="1"/>
      <c r="CI263" s="1"/>
    </row>
    <row r="264" spans="52:87" ht="12.75">
      <c r="AZ264" s="1"/>
      <c r="BF264" s="4"/>
      <c r="BG264" s="4"/>
      <c r="BP264" s="4"/>
      <c r="BQ264" s="4"/>
      <c r="BR264" s="4"/>
      <c r="BS264" s="4"/>
      <c r="CE264" s="1"/>
      <c r="CI264" s="1"/>
    </row>
    <row r="265" spans="52:87" ht="12.75">
      <c r="AZ265" s="1"/>
      <c r="BF265" s="4"/>
      <c r="BG265" s="4"/>
      <c r="BP265" s="4"/>
      <c r="BQ265" s="4"/>
      <c r="BR265" s="4"/>
      <c r="BS265" s="4"/>
      <c r="CE265" s="1"/>
      <c r="CI265" s="1"/>
    </row>
    <row r="266" spans="52:87" ht="12.75">
      <c r="AZ266" s="1"/>
      <c r="BF266" s="4"/>
      <c r="BG266" s="4"/>
      <c r="BP266" s="4"/>
      <c r="BQ266" s="4"/>
      <c r="BR266" s="4"/>
      <c r="BS266" s="4"/>
      <c r="CE266" s="1"/>
      <c r="CI266" s="1"/>
    </row>
    <row r="267" spans="52:87" ht="12.75">
      <c r="AZ267" s="1"/>
      <c r="BF267" s="4"/>
      <c r="BG267" s="4"/>
      <c r="BP267" s="4"/>
      <c r="BQ267" s="4"/>
      <c r="BR267" s="4"/>
      <c r="BS267" s="4"/>
      <c r="CE267" s="1"/>
      <c r="CI267" s="1"/>
    </row>
    <row r="268" spans="52:87" ht="12.75">
      <c r="AZ268" s="1"/>
      <c r="BF268" s="4"/>
      <c r="BG268" s="4"/>
      <c r="BP268" s="4"/>
      <c r="BQ268" s="4"/>
      <c r="BR268" s="4"/>
      <c r="BS268" s="4"/>
      <c r="CE268" s="1"/>
      <c r="CI268" s="1"/>
    </row>
    <row r="269" spans="52:87" ht="12.75">
      <c r="AZ269" s="1"/>
      <c r="BF269" s="4"/>
      <c r="BG269" s="4"/>
      <c r="BP269" s="4"/>
      <c r="BQ269" s="4"/>
      <c r="BR269" s="4"/>
      <c r="BS269" s="4"/>
      <c r="CE269" s="1"/>
      <c r="CI269" s="1"/>
    </row>
    <row r="270" spans="52:87" ht="12.75">
      <c r="AZ270" s="1"/>
      <c r="BF270" s="4"/>
      <c r="BG270" s="4"/>
      <c r="BP270" s="4"/>
      <c r="BQ270" s="4"/>
      <c r="BR270" s="4"/>
      <c r="BS270" s="4"/>
      <c r="CE270" s="1"/>
      <c r="CI270" s="1"/>
    </row>
    <row r="271" spans="52:87" ht="12.75">
      <c r="AZ271" s="1"/>
      <c r="BF271" s="4"/>
      <c r="BG271" s="4"/>
      <c r="BP271" s="4"/>
      <c r="BQ271" s="4"/>
      <c r="BR271" s="4"/>
      <c r="BS271" s="4"/>
      <c r="CE271" s="1"/>
      <c r="CI271" s="1"/>
    </row>
    <row r="272" spans="52:87" ht="12.75">
      <c r="AZ272" s="1"/>
      <c r="BF272" s="4"/>
      <c r="BG272" s="4"/>
      <c r="BP272" s="4"/>
      <c r="BQ272" s="4"/>
      <c r="BR272" s="4"/>
      <c r="BS272" s="4"/>
      <c r="CE272" s="1"/>
      <c r="CI272" s="1"/>
    </row>
    <row r="273" spans="52:87" ht="12.75">
      <c r="AZ273" s="1"/>
      <c r="BF273" s="4"/>
      <c r="BG273" s="4"/>
      <c r="BP273" s="4"/>
      <c r="BQ273" s="4"/>
      <c r="BR273" s="4"/>
      <c r="BS273" s="4"/>
      <c r="CE273" s="1"/>
      <c r="CI273" s="1"/>
    </row>
    <row r="274" spans="52:87" ht="12.75">
      <c r="AZ274" s="1"/>
      <c r="BF274" s="4"/>
      <c r="BG274" s="4"/>
      <c r="BP274" s="4"/>
      <c r="BQ274" s="4"/>
      <c r="BR274" s="4"/>
      <c r="BS274" s="4"/>
      <c r="CE274" s="1"/>
      <c r="CI274" s="1"/>
    </row>
    <row r="275" spans="52:87" ht="12.75">
      <c r="AZ275" s="1"/>
      <c r="BF275" s="4"/>
      <c r="BG275" s="4"/>
      <c r="BP275" s="4"/>
      <c r="BQ275" s="4"/>
      <c r="BR275" s="4"/>
      <c r="BS275" s="4"/>
      <c r="CE275" s="1"/>
      <c r="CI275" s="1"/>
    </row>
    <row r="276" spans="52:87" ht="12.75">
      <c r="AZ276" s="1"/>
      <c r="BF276" s="4"/>
      <c r="BG276" s="4"/>
      <c r="BP276" s="4"/>
      <c r="BQ276" s="4"/>
      <c r="BR276" s="4"/>
      <c r="BS276" s="4"/>
      <c r="CE276" s="1"/>
      <c r="CI276" s="1"/>
    </row>
    <row r="277" spans="52:87" ht="12.75">
      <c r="AZ277" s="1"/>
      <c r="BF277" s="4"/>
      <c r="BG277" s="4"/>
      <c r="BP277" s="4"/>
      <c r="BQ277" s="4"/>
      <c r="BR277" s="4"/>
      <c r="BS277" s="4"/>
      <c r="CE277" s="1"/>
      <c r="CI277" s="1"/>
    </row>
    <row r="278" spans="52:87" ht="12.75">
      <c r="AZ278" s="1"/>
      <c r="BF278" s="4"/>
      <c r="BG278" s="4"/>
      <c r="BP278" s="4"/>
      <c r="BQ278" s="4"/>
      <c r="BR278" s="4"/>
      <c r="BS278" s="4"/>
      <c r="CE278" s="1"/>
      <c r="CI278" s="1"/>
    </row>
    <row r="279" spans="52:87" ht="12.75">
      <c r="AZ279" s="1"/>
      <c r="BF279" s="4"/>
      <c r="BG279" s="4"/>
      <c r="BP279" s="4"/>
      <c r="BQ279" s="4"/>
      <c r="BR279" s="4"/>
      <c r="BS279" s="4"/>
      <c r="CE279" s="1"/>
      <c r="CI279" s="1"/>
    </row>
    <row r="280" spans="52:87" ht="12.75">
      <c r="AZ280" s="1"/>
      <c r="BF280" s="4"/>
      <c r="BG280" s="4"/>
      <c r="BP280" s="4"/>
      <c r="BQ280" s="4"/>
      <c r="BR280" s="4"/>
      <c r="BS280" s="4"/>
      <c r="CE280" s="1"/>
      <c r="CI280" s="1"/>
    </row>
    <row r="281" spans="52:87" ht="12.75">
      <c r="AZ281" s="1"/>
      <c r="BF281" s="4"/>
      <c r="BG281" s="4"/>
      <c r="BP281" s="4"/>
      <c r="BQ281" s="4"/>
      <c r="BR281" s="4"/>
      <c r="BS281" s="4"/>
      <c r="CE281" s="1"/>
      <c r="CI281" s="1"/>
    </row>
    <row r="282" spans="52:87" ht="12.75">
      <c r="AZ282" s="1"/>
      <c r="BF282" s="4"/>
      <c r="BG282" s="4"/>
      <c r="BP282" s="4"/>
      <c r="BQ282" s="4"/>
      <c r="BR282" s="4"/>
      <c r="BS282" s="4"/>
      <c r="CE282" s="1"/>
      <c r="CI282" s="1"/>
    </row>
    <row r="283" spans="52:87" ht="12.75">
      <c r="AZ283" s="1"/>
      <c r="BF283" s="4"/>
      <c r="BG283" s="4"/>
      <c r="BP283" s="4"/>
      <c r="BQ283" s="4"/>
      <c r="BR283" s="4"/>
      <c r="BS283" s="4"/>
      <c r="CE283" s="1"/>
      <c r="CI283" s="1"/>
    </row>
    <row r="284" spans="52:87" ht="12.75">
      <c r="AZ284" s="1"/>
      <c r="BF284" s="4"/>
      <c r="BG284" s="4"/>
      <c r="BP284" s="4"/>
      <c r="BQ284" s="4"/>
      <c r="BR284" s="4"/>
      <c r="BS284" s="4"/>
      <c r="CE284" s="1"/>
      <c r="CI284" s="1"/>
    </row>
    <row r="285" spans="52:87" ht="12.75">
      <c r="AZ285" s="1"/>
      <c r="BF285" s="4"/>
      <c r="BG285" s="4"/>
      <c r="BP285" s="4"/>
      <c r="BQ285" s="4"/>
      <c r="BR285" s="4"/>
      <c r="BS285" s="4"/>
      <c r="CE285" s="1"/>
      <c r="CI285" s="1"/>
    </row>
    <row r="286" spans="52:87" ht="12.75">
      <c r="AZ286" s="1"/>
      <c r="BF286" s="4"/>
      <c r="BG286" s="4"/>
      <c r="BP286" s="4"/>
      <c r="BQ286" s="4"/>
      <c r="BR286" s="4"/>
      <c r="BS286" s="4"/>
      <c r="CE286" s="1"/>
      <c r="CI286" s="1"/>
    </row>
    <row r="287" spans="52:87" ht="12.75">
      <c r="AZ287" s="1"/>
      <c r="BF287" s="4"/>
      <c r="BG287" s="4"/>
      <c r="BP287" s="4"/>
      <c r="BQ287" s="4"/>
      <c r="BR287" s="4"/>
      <c r="BS287" s="4"/>
      <c r="CE287" s="1"/>
      <c r="CI287" s="1"/>
    </row>
    <row r="288" spans="52:87" ht="12.75">
      <c r="AZ288" s="1"/>
      <c r="BF288" s="4"/>
      <c r="BG288" s="4"/>
      <c r="BP288" s="4"/>
      <c r="BQ288" s="4"/>
      <c r="BR288" s="4"/>
      <c r="BS288" s="4"/>
      <c r="CE288" s="1"/>
      <c r="CI288" s="1"/>
    </row>
    <row r="289" spans="52:87" ht="12.75">
      <c r="AZ289" s="1"/>
      <c r="BF289" s="4"/>
      <c r="BG289" s="4"/>
      <c r="BP289" s="4"/>
      <c r="BQ289" s="4"/>
      <c r="BR289" s="4"/>
      <c r="BS289" s="4"/>
      <c r="CE289" s="1"/>
      <c r="CI289" s="1"/>
    </row>
    <row r="290" spans="52:87" ht="12.75">
      <c r="AZ290" s="1"/>
      <c r="BF290" s="4"/>
      <c r="BG290" s="4"/>
      <c r="BP290" s="4"/>
      <c r="BQ290" s="4"/>
      <c r="BR290" s="4"/>
      <c r="BS290" s="4"/>
      <c r="CE290" s="1"/>
      <c r="CI290" s="1"/>
    </row>
    <row r="291" spans="52:87" ht="12.75">
      <c r="AZ291" s="1"/>
      <c r="BF291" s="4"/>
      <c r="BG291" s="4"/>
      <c r="BP291" s="4"/>
      <c r="BQ291" s="4"/>
      <c r="BR291" s="4"/>
      <c r="BS291" s="4"/>
      <c r="CE291" s="1"/>
      <c r="CI291" s="1"/>
    </row>
    <row r="292" spans="52:87" ht="12.75">
      <c r="AZ292" s="1"/>
      <c r="BF292" s="4"/>
      <c r="BG292" s="4"/>
      <c r="BP292" s="4"/>
      <c r="BQ292" s="4"/>
      <c r="BR292" s="4"/>
      <c r="BS292" s="4"/>
      <c r="CE292" s="1"/>
      <c r="CI292" s="1"/>
    </row>
    <row r="293" spans="52:87" ht="12.75">
      <c r="AZ293" s="1"/>
      <c r="BF293" s="4"/>
      <c r="BG293" s="4"/>
      <c r="BP293" s="4"/>
      <c r="BQ293" s="4"/>
      <c r="BR293" s="4"/>
      <c r="BS293" s="4"/>
      <c r="CE293" s="1"/>
      <c r="CI293" s="1"/>
    </row>
    <row r="294" spans="52:87" ht="12.75">
      <c r="AZ294" s="1"/>
      <c r="BF294" s="4"/>
      <c r="BG294" s="4"/>
      <c r="BP294" s="4"/>
      <c r="BQ294" s="4"/>
      <c r="BR294" s="4"/>
      <c r="BS294" s="4"/>
      <c r="CE294" s="1"/>
      <c r="CI294" s="1"/>
    </row>
    <row r="295" spans="52:87" ht="12.75">
      <c r="AZ295" s="1"/>
      <c r="BF295" s="4"/>
      <c r="BG295" s="4"/>
      <c r="BP295" s="4"/>
      <c r="BQ295" s="4"/>
      <c r="BR295" s="4"/>
      <c r="BS295" s="4"/>
      <c r="CE295" s="1"/>
      <c r="CI295" s="1"/>
    </row>
    <row r="296" spans="52:87" ht="12.75">
      <c r="AZ296" s="1"/>
      <c r="BF296" s="4"/>
      <c r="BG296" s="4"/>
      <c r="BP296" s="4"/>
      <c r="BQ296" s="4"/>
      <c r="BR296" s="4"/>
      <c r="BS296" s="4"/>
      <c r="CE296" s="1"/>
      <c r="CI296" s="1"/>
    </row>
    <row r="297" spans="52:87" ht="12.75">
      <c r="AZ297" s="1"/>
      <c r="BF297" s="4"/>
      <c r="BG297" s="4"/>
      <c r="BP297" s="4"/>
      <c r="BQ297" s="4"/>
      <c r="BR297" s="4"/>
      <c r="BS297" s="4"/>
      <c r="CE297" s="1"/>
      <c r="CI297" s="1"/>
    </row>
    <row r="298" spans="52:87" ht="12.75">
      <c r="AZ298" s="1"/>
      <c r="BF298" s="4"/>
      <c r="BG298" s="4"/>
      <c r="BP298" s="4"/>
      <c r="BQ298" s="4"/>
      <c r="BR298" s="4"/>
      <c r="BS298" s="4"/>
      <c r="CE298" s="1"/>
      <c r="CI298" s="1"/>
    </row>
    <row r="299" spans="52:87" ht="12.75">
      <c r="AZ299" s="1"/>
      <c r="BF299" s="4"/>
      <c r="BG299" s="4"/>
      <c r="BP299" s="4"/>
      <c r="BQ299" s="4"/>
      <c r="BR299" s="4"/>
      <c r="BS299" s="4"/>
      <c r="CE299" s="1"/>
      <c r="CI299" s="1"/>
    </row>
    <row r="300" spans="52:87" ht="12.75">
      <c r="AZ300" s="1"/>
      <c r="BF300" s="4"/>
      <c r="BG300" s="4"/>
      <c r="BP300" s="4"/>
      <c r="BQ300" s="4"/>
      <c r="BR300" s="4"/>
      <c r="BS300" s="4"/>
      <c r="CE300" s="1"/>
      <c r="CI300" s="1"/>
    </row>
    <row r="301" spans="52:87" ht="12.75">
      <c r="AZ301" s="1"/>
      <c r="BF301" s="4"/>
      <c r="BG301" s="4"/>
      <c r="BP301" s="4"/>
      <c r="BQ301" s="4"/>
      <c r="BR301" s="4"/>
      <c r="BS301" s="4"/>
      <c r="CE301" s="1"/>
      <c r="CI301" s="1"/>
    </row>
    <row r="302" spans="52:87" ht="12.75">
      <c r="AZ302" s="1"/>
      <c r="BF302" s="4"/>
      <c r="BG302" s="4"/>
      <c r="BP302" s="4"/>
      <c r="BQ302" s="4"/>
      <c r="BR302" s="4"/>
      <c r="BS302" s="4"/>
      <c r="CE302" s="1"/>
      <c r="CI302" s="1"/>
    </row>
    <row r="303" spans="52:87" ht="12.75">
      <c r="AZ303" s="1"/>
      <c r="BF303" s="4"/>
      <c r="BG303" s="4"/>
      <c r="BP303" s="4"/>
      <c r="BQ303" s="4"/>
      <c r="BR303" s="4"/>
      <c r="BS303" s="4"/>
      <c r="CE303" s="1"/>
      <c r="CI303" s="1"/>
    </row>
    <row r="304" spans="52:87" ht="12.75">
      <c r="AZ304" s="1"/>
      <c r="BF304" s="4"/>
      <c r="BG304" s="4"/>
      <c r="BP304" s="4"/>
      <c r="BQ304" s="4"/>
      <c r="BR304" s="4"/>
      <c r="BS304" s="4"/>
      <c r="CE304" s="1"/>
      <c r="CI304" s="1"/>
    </row>
    <row r="305" spans="52:87" ht="12.75">
      <c r="AZ305" s="1"/>
      <c r="BF305" s="4"/>
      <c r="BG305" s="4"/>
      <c r="BP305" s="4"/>
      <c r="BQ305" s="4"/>
      <c r="BR305" s="4"/>
      <c r="BS305" s="4"/>
      <c r="CE305" s="1"/>
      <c r="CI305" s="1"/>
    </row>
    <row r="306" spans="52:87" ht="12.75">
      <c r="AZ306" s="1"/>
      <c r="BF306" s="4"/>
      <c r="BG306" s="4"/>
      <c r="BP306" s="4"/>
      <c r="BQ306" s="4"/>
      <c r="BR306" s="4"/>
      <c r="BS306" s="4"/>
      <c r="CE306" s="1"/>
      <c r="CI306" s="1"/>
    </row>
    <row r="307" spans="52:87" ht="12.75">
      <c r="AZ307" s="1"/>
      <c r="BF307" s="4"/>
      <c r="BG307" s="4"/>
      <c r="BP307" s="4"/>
      <c r="BQ307" s="4"/>
      <c r="BR307" s="4"/>
      <c r="BS307" s="4"/>
      <c r="CE307" s="1"/>
      <c r="CI307" s="1"/>
    </row>
    <row r="308" spans="52:87" ht="12.75">
      <c r="AZ308" s="1"/>
      <c r="BF308" s="4"/>
      <c r="BG308" s="4"/>
      <c r="BP308" s="4"/>
      <c r="BQ308" s="4"/>
      <c r="BR308" s="4"/>
      <c r="BS308" s="4"/>
      <c r="CE308" s="1"/>
      <c r="CI308" s="1"/>
    </row>
    <row r="309" spans="52:87" ht="12.75">
      <c r="AZ309" s="1"/>
      <c r="BF309" s="4"/>
      <c r="BG309" s="4"/>
      <c r="BP309" s="4"/>
      <c r="BQ309" s="4"/>
      <c r="BR309" s="4"/>
      <c r="BS309" s="4"/>
      <c r="CE309" s="1"/>
      <c r="CI309" s="1"/>
    </row>
    <row r="310" spans="52:87" ht="12.75">
      <c r="AZ310" s="1"/>
      <c r="BF310" s="4"/>
      <c r="BG310" s="4"/>
      <c r="BP310" s="4"/>
      <c r="BQ310" s="4"/>
      <c r="BR310" s="4"/>
      <c r="BS310" s="4"/>
      <c r="CE310" s="1"/>
      <c r="CI310" s="1"/>
    </row>
    <row r="311" spans="52:87" ht="12.75">
      <c r="AZ311" s="1"/>
      <c r="BF311" s="4"/>
      <c r="BG311" s="4"/>
      <c r="BP311" s="4"/>
      <c r="BQ311" s="4"/>
      <c r="BR311" s="4"/>
      <c r="BS311" s="4"/>
      <c r="CE311" s="1"/>
      <c r="CI311" s="1"/>
    </row>
    <row r="312" spans="52:87" ht="12.75">
      <c r="AZ312" s="1"/>
      <c r="BF312" s="4"/>
      <c r="BG312" s="4"/>
      <c r="BP312" s="4"/>
      <c r="BQ312" s="4"/>
      <c r="BR312" s="4"/>
      <c r="BS312" s="4"/>
      <c r="CE312" s="1"/>
      <c r="CI312" s="1"/>
    </row>
    <row r="313" spans="52:87" ht="12.75">
      <c r="AZ313" s="1"/>
      <c r="BF313" s="4"/>
      <c r="BG313" s="4"/>
      <c r="BP313" s="4"/>
      <c r="BQ313" s="4"/>
      <c r="BR313" s="4"/>
      <c r="BS313" s="4"/>
      <c r="CE313" s="1"/>
      <c r="CI313" s="1"/>
    </row>
    <row r="314" spans="52:87" ht="12.75">
      <c r="AZ314" s="1"/>
      <c r="BF314" s="4"/>
      <c r="BG314" s="4"/>
      <c r="BP314" s="4"/>
      <c r="BQ314" s="4"/>
      <c r="BR314" s="4"/>
      <c r="BS314" s="4"/>
      <c r="CE314" s="1"/>
      <c r="CI314" s="1"/>
    </row>
    <row r="315" spans="52:87" ht="12.75">
      <c r="AZ315" s="1"/>
      <c r="BF315" s="4"/>
      <c r="BG315" s="4"/>
      <c r="BP315" s="4"/>
      <c r="BQ315" s="4"/>
      <c r="BR315" s="4"/>
      <c r="BS315" s="4"/>
      <c r="CE315" s="1"/>
      <c r="CI315" s="1"/>
    </row>
    <row r="316" spans="52:87" ht="12.75">
      <c r="AZ316" s="1"/>
      <c r="BF316" s="4"/>
      <c r="BG316" s="4"/>
      <c r="BP316" s="4"/>
      <c r="BQ316" s="4"/>
      <c r="BR316" s="4"/>
      <c r="BS316" s="4"/>
      <c r="CE316" s="1"/>
      <c r="CI316" s="1"/>
    </row>
    <row r="317" spans="52:87" ht="12.75">
      <c r="AZ317" s="1"/>
      <c r="BF317" s="4"/>
      <c r="BG317" s="4"/>
      <c r="BP317" s="4"/>
      <c r="BQ317" s="4"/>
      <c r="BR317" s="4"/>
      <c r="BS317" s="4"/>
      <c r="CE317" s="1"/>
      <c r="CI317" s="1"/>
    </row>
    <row r="318" spans="52:87" ht="12.75">
      <c r="AZ318" s="1"/>
      <c r="BF318" s="4"/>
      <c r="BG318" s="4"/>
      <c r="BP318" s="4"/>
      <c r="BQ318" s="4"/>
      <c r="BR318" s="4"/>
      <c r="BS318" s="4"/>
      <c r="CE318" s="1"/>
      <c r="CI318" s="1"/>
    </row>
    <row r="319" spans="52:87" ht="12.75">
      <c r="AZ319" s="1"/>
      <c r="BF319" s="4"/>
      <c r="BG319" s="4"/>
      <c r="BP319" s="4"/>
      <c r="BQ319" s="4"/>
      <c r="BR319" s="4"/>
      <c r="BS319" s="4"/>
      <c r="CE319" s="1"/>
      <c r="CI319" s="1"/>
    </row>
    <row r="320" spans="52:87" ht="12.75">
      <c r="AZ320" s="1"/>
      <c r="BF320" s="4"/>
      <c r="BG320" s="4"/>
      <c r="BP320" s="4"/>
      <c r="BQ320" s="4"/>
      <c r="BR320" s="4"/>
      <c r="BS320" s="4"/>
      <c r="CE320" s="1"/>
      <c r="CI320" s="1"/>
    </row>
    <row r="321" spans="52:87" ht="12.75">
      <c r="AZ321" s="1"/>
      <c r="BF321" s="4"/>
      <c r="BG321" s="4"/>
      <c r="BP321" s="4"/>
      <c r="BQ321" s="4"/>
      <c r="BR321" s="4"/>
      <c r="BS321" s="4"/>
      <c r="CE321" s="1"/>
      <c r="CI321" s="1"/>
    </row>
    <row r="322" spans="52:87" ht="12.75">
      <c r="AZ322" s="1"/>
      <c r="BF322" s="4"/>
      <c r="BG322" s="4"/>
      <c r="BP322" s="4"/>
      <c r="BQ322" s="4"/>
      <c r="BR322" s="4"/>
      <c r="BS322" s="4"/>
      <c r="CE322" s="1"/>
      <c r="CI322" s="1"/>
    </row>
    <row r="323" spans="52:87" ht="12.75">
      <c r="AZ323" s="1"/>
      <c r="BF323" s="4"/>
      <c r="BG323" s="4"/>
      <c r="BP323" s="4"/>
      <c r="BQ323" s="4"/>
      <c r="BR323" s="4"/>
      <c r="BS323" s="4"/>
      <c r="CE323" s="1"/>
      <c r="CI323" s="1"/>
    </row>
    <row r="324" spans="52:87" ht="12.75">
      <c r="AZ324" s="1"/>
      <c r="BF324" s="4"/>
      <c r="BG324" s="4"/>
      <c r="BP324" s="4"/>
      <c r="BQ324" s="4"/>
      <c r="BR324" s="4"/>
      <c r="BS324" s="4"/>
      <c r="CE324" s="1"/>
      <c r="CI324" s="1"/>
    </row>
    <row r="325" spans="52:87" ht="12.75">
      <c r="AZ325" s="1"/>
      <c r="BF325" s="4"/>
      <c r="BG325" s="4"/>
      <c r="BP325" s="4"/>
      <c r="BQ325" s="4"/>
      <c r="BR325" s="4"/>
      <c r="BS325" s="4"/>
      <c r="CE325" s="1"/>
      <c r="CI325" s="1"/>
    </row>
    <row r="326" spans="52:87" ht="12.75">
      <c r="AZ326" s="1"/>
      <c r="BF326" s="4"/>
      <c r="BG326" s="4"/>
      <c r="BP326" s="4"/>
      <c r="BQ326" s="4"/>
      <c r="BR326" s="4"/>
      <c r="BS326" s="4"/>
      <c r="CE326" s="1"/>
      <c r="CI326" s="1"/>
    </row>
    <row r="327" spans="52:87" ht="12.75">
      <c r="AZ327" s="1"/>
      <c r="BF327" s="4"/>
      <c r="BG327" s="4"/>
      <c r="BP327" s="4"/>
      <c r="BQ327" s="4"/>
      <c r="BR327" s="4"/>
      <c r="BS327" s="4"/>
      <c r="CE327" s="1"/>
      <c r="CI327" s="1"/>
    </row>
    <row r="328" spans="52:87" ht="12.75">
      <c r="AZ328" s="1"/>
      <c r="BF328" s="4"/>
      <c r="BG328" s="4"/>
      <c r="BP328" s="4"/>
      <c r="BQ328" s="4"/>
      <c r="BR328" s="4"/>
      <c r="BS328" s="4"/>
      <c r="CE328" s="1"/>
      <c r="CI328" s="1"/>
    </row>
    <row r="329" spans="52:87" ht="12.75">
      <c r="AZ329" s="1"/>
      <c r="BF329" s="4"/>
      <c r="BG329" s="4"/>
      <c r="BP329" s="4"/>
      <c r="BQ329" s="4"/>
      <c r="BR329" s="4"/>
      <c r="BS329" s="4"/>
      <c r="CE329" s="1"/>
      <c r="CI329" s="1"/>
    </row>
    <row r="330" spans="52:87" ht="12.75">
      <c r="AZ330" s="1"/>
      <c r="BF330" s="4"/>
      <c r="BG330" s="4"/>
      <c r="BP330" s="4"/>
      <c r="BQ330" s="4"/>
      <c r="BR330" s="4"/>
      <c r="BS330" s="4"/>
      <c r="CE330" s="1"/>
      <c r="CI330" s="1"/>
    </row>
    <row r="331" spans="52:87" ht="12.75">
      <c r="AZ331" s="1"/>
      <c r="BF331" s="4"/>
      <c r="BG331" s="4"/>
      <c r="BP331" s="4"/>
      <c r="BQ331" s="4"/>
      <c r="BR331" s="4"/>
      <c r="BS331" s="4"/>
      <c r="CE331" s="1"/>
      <c r="CI331" s="1"/>
    </row>
    <row r="332" spans="52:87" ht="12.75">
      <c r="AZ332" s="1"/>
      <c r="BF332" s="4"/>
      <c r="BG332" s="4"/>
      <c r="BP332" s="4"/>
      <c r="BQ332" s="4"/>
      <c r="BR332" s="4"/>
      <c r="BS332" s="4"/>
      <c r="CE332" s="1"/>
      <c r="CI332" s="1"/>
    </row>
    <row r="333" spans="52:87" ht="12.75">
      <c r="AZ333" s="1"/>
      <c r="BF333" s="4"/>
      <c r="BG333" s="4"/>
      <c r="BP333" s="4"/>
      <c r="BQ333" s="4"/>
      <c r="BR333" s="4"/>
      <c r="BS333" s="4"/>
      <c r="CE333" s="1"/>
      <c r="CI333" s="1"/>
    </row>
    <row r="334" spans="52:87" ht="12.75">
      <c r="AZ334" s="1"/>
      <c r="BF334" s="4"/>
      <c r="BG334" s="4"/>
      <c r="BP334" s="4"/>
      <c r="BQ334" s="4"/>
      <c r="BR334" s="4"/>
      <c r="BS334" s="4"/>
      <c r="CE334" s="1"/>
      <c r="CI334" s="1"/>
    </row>
    <row r="335" spans="52:87" ht="12.75">
      <c r="AZ335" s="1"/>
      <c r="BF335" s="4"/>
      <c r="BG335" s="4"/>
      <c r="BP335" s="4"/>
      <c r="BQ335" s="4"/>
      <c r="BR335" s="4"/>
      <c r="BS335" s="4"/>
      <c r="CE335" s="1"/>
      <c r="CI335" s="1"/>
    </row>
    <row r="336" spans="52:87" ht="12.75">
      <c r="AZ336" s="1"/>
      <c r="BF336" s="4"/>
      <c r="BG336" s="4"/>
      <c r="BP336" s="4"/>
      <c r="BQ336" s="4"/>
      <c r="BR336" s="4"/>
      <c r="BS336" s="4"/>
      <c r="CE336" s="1"/>
      <c r="CI336" s="1"/>
    </row>
    <row r="337" spans="52:87" ht="12.75">
      <c r="AZ337" s="1"/>
      <c r="BF337" s="4"/>
      <c r="BG337" s="4"/>
      <c r="BP337" s="4"/>
      <c r="BQ337" s="4"/>
      <c r="BR337" s="4"/>
      <c r="BS337" s="4"/>
      <c r="CE337" s="1"/>
      <c r="CI337" s="1"/>
    </row>
    <row r="338" spans="52:87" ht="12.75">
      <c r="AZ338" s="1"/>
      <c r="BF338" s="4"/>
      <c r="BG338" s="4"/>
      <c r="BP338" s="4"/>
      <c r="BQ338" s="4"/>
      <c r="BR338" s="4"/>
      <c r="BS338" s="4"/>
      <c r="CE338" s="1"/>
      <c r="CI338" s="1"/>
    </row>
    <row r="339" spans="52:87" ht="12.75">
      <c r="AZ339" s="1"/>
      <c r="BF339" s="4"/>
      <c r="BG339" s="4"/>
      <c r="BP339" s="4"/>
      <c r="BQ339" s="4"/>
      <c r="BR339" s="4"/>
      <c r="BS339" s="4"/>
      <c r="CE339" s="1"/>
      <c r="CI339" s="1"/>
    </row>
    <row r="340" spans="52:87" ht="12.75">
      <c r="AZ340" s="1"/>
      <c r="BF340" s="4"/>
      <c r="BG340" s="4"/>
      <c r="BP340" s="4"/>
      <c r="BQ340" s="4"/>
      <c r="BR340" s="4"/>
      <c r="BS340" s="4"/>
      <c r="CE340" s="1"/>
      <c r="CI340" s="1"/>
    </row>
    <row r="341" spans="52:87" ht="12.75">
      <c r="AZ341" s="1"/>
      <c r="BF341" s="4"/>
      <c r="BG341" s="4"/>
      <c r="BP341" s="4"/>
      <c r="BQ341" s="4"/>
      <c r="BR341" s="4"/>
      <c r="BS341" s="4"/>
      <c r="CE341" s="1"/>
      <c r="CI341" s="1"/>
    </row>
    <row r="342" spans="52:87" ht="12.75">
      <c r="AZ342" s="1"/>
      <c r="BF342" s="4"/>
      <c r="BG342" s="4"/>
      <c r="BP342" s="4"/>
      <c r="BQ342" s="4"/>
      <c r="BR342" s="4"/>
      <c r="BS342" s="4"/>
      <c r="CE342" s="1"/>
      <c r="CI342" s="1"/>
    </row>
    <row r="343" spans="52:87" ht="12.75">
      <c r="AZ343" s="1"/>
      <c r="BF343" s="4"/>
      <c r="BG343" s="4"/>
      <c r="BP343" s="4"/>
      <c r="BQ343" s="4"/>
      <c r="BR343" s="4"/>
      <c r="BS343" s="4"/>
      <c r="CE343" s="1"/>
      <c r="CI343" s="1"/>
    </row>
    <row r="344" spans="52:87" ht="12.75">
      <c r="AZ344" s="1"/>
      <c r="BF344" s="4"/>
      <c r="BG344" s="4"/>
      <c r="BP344" s="4"/>
      <c r="BQ344" s="4"/>
      <c r="BR344" s="4"/>
      <c r="BS344" s="4"/>
      <c r="CE344" s="1"/>
      <c r="CI344" s="1"/>
    </row>
    <row r="345" spans="52:87" ht="12.75">
      <c r="AZ345" s="1"/>
      <c r="BF345" s="4"/>
      <c r="BG345" s="4"/>
      <c r="BP345" s="4"/>
      <c r="BQ345" s="4"/>
      <c r="BR345" s="4"/>
      <c r="BS345" s="4"/>
      <c r="CE345" s="1"/>
      <c r="CI345" s="1"/>
    </row>
    <row r="346" spans="52:87" ht="12.75">
      <c r="AZ346" s="1"/>
      <c r="BF346" s="4"/>
      <c r="BG346" s="4"/>
      <c r="BP346" s="4"/>
      <c r="BQ346" s="4"/>
      <c r="BR346" s="4"/>
      <c r="BS346" s="4"/>
      <c r="CE346" s="1"/>
      <c r="CI346" s="1"/>
    </row>
    <row r="347" spans="52:87" ht="12.75">
      <c r="AZ347" s="1"/>
      <c r="BF347" s="4"/>
      <c r="BG347" s="4"/>
      <c r="BP347" s="4"/>
      <c r="BQ347" s="4"/>
      <c r="BR347" s="4"/>
      <c r="BS347" s="4"/>
      <c r="CE347" s="1"/>
      <c r="CI347" s="1"/>
    </row>
    <row r="348" spans="52:87" ht="12.75">
      <c r="AZ348" s="1"/>
      <c r="BF348" s="4"/>
      <c r="BG348" s="4"/>
      <c r="BP348" s="4"/>
      <c r="BQ348" s="4"/>
      <c r="BR348" s="4"/>
      <c r="BS348" s="4"/>
      <c r="CE348" s="1"/>
      <c r="CI348" s="1"/>
    </row>
    <row r="349" spans="52:87" ht="12.75">
      <c r="AZ349" s="1"/>
      <c r="BF349" s="4"/>
      <c r="BG349" s="4"/>
      <c r="BP349" s="4"/>
      <c r="BQ349" s="4"/>
      <c r="BR349" s="4"/>
      <c r="BS349" s="4"/>
      <c r="CE349" s="1"/>
      <c r="CI349" s="1"/>
    </row>
    <row r="350" spans="52:87" ht="12.75">
      <c r="AZ350" s="1"/>
      <c r="BF350" s="4"/>
      <c r="BG350" s="4"/>
      <c r="BP350" s="4"/>
      <c r="BQ350" s="4"/>
      <c r="BR350" s="4"/>
      <c r="BS350" s="4"/>
      <c r="CE350" s="1"/>
      <c r="CI350" s="1"/>
    </row>
    <row r="351" spans="52:87" ht="12.75">
      <c r="AZ351" s="1"/>
      <c r="BF351" s="4"/>
      <c r="BG351" s="4"/>
      <c r="BP351" s="4"/>
      <c r="BQ351" s="4"/>
      <c r="BR351" s="4"/>
      <c r="BS351" s="4"/>
      <c r="CE351" s="1"/>
      <c r="CI351" s="1"/>
    </row>
    <row r="352" spans="52:87" ht="12.75">
      <c r="AZ352" s="1"/>
      <c r="BF352" s="4"/>
      <c r="BG352" s="4"/>
      <c r="BP352" s="4"/>
      <c r="BQ352" s="4"/>
      <c r="BR352" s="4"/>
      <c r="BS352" s="4"/>
      <c r="CE352" s="1"/>
      <c r="CI352" s="1"/>
    </row>
    <row r="353" spans="52:87" ht="12.75">
      <c r="AZ353" s="1"/>
      <c r="BF353" s="4"/>
      <c r="BG353" s="4"/>
      <c r="BP353" s="4"/>
      <c r="BQ353" s="4"/>
      <c r="BR353" s="4"/>
      <c r="BS353" s="4"/>
      <c r="CE353" s="1"/>
      <c r="CI353" s="1"/>
    </row>
    <row r="354" spans="52:87" ht="12.75">
      <c r="AZ354" s="1"/>
      <c r="BF354" s="4"/>
      <c r="BG354" s="4"/>
      <c r="BP354" s="4"/>
      <c r="BQ354" s="4"/>
      <c r="BR354" s="4"/>
      <c r="BS354" s="4"/>
      <c r="CE354" s="1"/>
      <c r="CI354" s="1"/>
    </row>
    <row r="355" spans="52:87" ht="12.75">
      <c r="AZ355" s="1"/>
      <c r="BF355" s="4"/>
      <c r="BG355" s="4"/>
      <c r="BP355" s="4"/>
      <c r="BQ355" s="4"/>
      <c r="BR355" s="4"/>
      <c r="BS355" s="4"/>
      <c r="CE355" s="1"/>
      <c r="CI355" s="1"/>
    </row>
    <row r="356" spans="52:87" ht="12.75">
      <c r="AZ356" s="1"/>
      <c r="BF356" s="4"/>
      <c r="BG356" s="4"/>
      <c r="BP356" s="4"/>
      <c r="BQ356" s="4"/>
      <c r="BR356" s="4"/>
      <c r="BS356" s="4"/>
      <c r="CE356" s="1"/>
      <c r="CI356" s="1"/>
    </row>
    <row r="357" spans="52:87" ht="12.75">
      <c r="AZ357" s="1"/>
      <c r="BF357" s="4"/>
      <c r="BG357" s="4"/>
      <c r="BP357" s="4"/>
      <c r="BQ357" s="4"/>
      <c r="BR357" s="4"/>
      <c r="BS357" s="4"/>
      <c r="CE357" s="1"/>
      <c r="CI357" s="1"/>
    </row>
    <row r="358" spans="52:87" ht="12.75">
      <c r="AZ358" s="1"/>
      <c r="BF358" s="4"/>
      <c r="BG358" s="4"/>
      <c r="BP358" s="4"/>
      <c r="BQ358" s="4"/>
      <c r="BR358" s="4"/>
      <c r="BS358" s="4"/>
      <c r="CE358" s="1"/>
      <c r="CI358" s="1"/>
    </row>
    <row r="359" spans="52:87" ht="12.75">
      <c r="AZ359" s="1"/>
      <c r="BF359" s="4"/>
      <c r="BG359" s="4"/>
      <c r="BP359" s="4"/>
      <c r="BQ359" s="4"/>
      <c r="BR359" s="4"/>
      <c r="BS359" s="4"/>
      <c r="CE359" s="1"/>
      <c r="CI359" s="1"/>
    </row>
    <row r="360" spans="52:87" ht="12.75">
      <c r="AZ360" s="1"/>
      <c r="BF360" s="4"/>
      <c r="BG360" s="4"/>
      <c r="BP360" s="4"/>
      <c r="BQ360" s="4"/>
      <c r="BR360" s="4"/>
      <c r="BS360" s="4"/>
      <c r="CE360" s="1"/>
      <c r="CI360" s="1"/>
    </row>
    <row r="361" spans="52:87" ht="12.75">
      <c r="AZ361" s="1"/>
      <c r="BF361" s="4"/>
      <c r="BG361" s="4"/>
      <c r="BP361" s="4"/>
      <c r="BQ361" s="4"/>
      <c r="BR361" s="4"/>
      <c r="BS361" s="4"/>
      <c r="CE361" s="1"/>
      <c r="CI361" s="1"/>
    </row>
    <row r="362" spans="52:87" ht="12.75">
      <c r="AZ362" s="1"/>
      <c r="BF362" s="4"/>
      <c r="BG362" s="4"/>
      <c r="BP362" s="4"/>
      <c r="BQ362" s="4"/>
      <c r="BR362" s="4"/>
      <c r="BS362" s="4"/>
      <c r="CE362" s="1"/>
      <c r="CI362" s="1"/>
    </row>
    <row r="363" spans="52:87" ht="12.75">
      <c r="AZ363" s="1"/>
      <c r="BF363" s="4"/>
      <c r="BG363" s="4"/>
      <c r="BP363" s="4"/>
      <c r="BQ363" s="4"/>
      <c r="BR363" s="4"/>
      <c r="BS363" s="4"/>
      <c r="CE363" s="1"/>
      <c r="CI363" s="1"/>
    </row>
    <row r="364" spans="52:87" ht="12.75">
      <c r="AZ364" s="1"/>
      <c r="BF364" s="4"/>
      <c r="BG364" s="4"/>
      <c r="BP364" s="4"/>
      <c r="BQ364" s="4"/>
      <c r="BR364" s="4"/>
      <c r="BS364" s="4"/>
      <c r="CE364" s="1"/>
      <c r="CI364" s="1"/>
    </row>
    <row r="365" spans="52:87" ht="12.75">
      <c r="AZ365" s="1"/>
      <c r="BF365" s="4"/>
      <c r="BG365" s="4"/>
      <c r="BP365" s="4"/>
      <c r="BQ365" s="4"/>
      <c r="BR365" s="4"/>
      <c r="BS365" s="4"/>
      <c r="CE365" s="1"/>
      <c r="CI365" s="1"/>
    </row>
    <row r="366" spans="52:87" ht="12.75">
      <c r="AZ366" s="1"/>
      <c r="BF366" s="4"/>
      <c r="BG366" s="4"/>
      <c r="BP366" s="4"/>
      <c r="BQ366" s="4"/>
      <c r="BR366" s="4"/>
      <c r="BS366" s="4"/>
      <c r="CE366" s="1"/>
      <c r="CI366" s="1"/>
    </row>
    <row r="367" spans="52:87" ht="12.75">
      <c r="AZ367" s="1"/>
      <c r="BF367" s="4"/>
      <c r="BG367" s="4"/>
      <c r="BP367" s="4"/>
      <c r="BQ367" s="4"/>
      <c r="BR367" s="4"/>
      <c r="BS367" s="4"/>
      <c r="CE367" s="1"/>
      <c r="CI367" s="1"/>
    </row>
    <row r="368" spans="52:87" ht="12.75">
      <c r="AZ368" s="1"/>
      <c r="BF368" s="4"/>
      <c r="BG368" s="4"/>
      <c r="BP368" s="4"/>
      <c r="BQ368" s="4"/>
      <c r="BR368" s="4"/>
      <c r="BS368" s="4"/>
      <c r="CE368" s="1"/>
      <c r="CI368" s="1"/>
    </row>
    <row r="369" spans="52:87" ht="12.75">
      <c r="AZ369" s="1"/>
      <c r="BF369" s="4"/>
      <c r="BG369" s="4"/>
      <c r="BP369" s="4"/>
      <c r="BQ369" s="4"/>
      <c r="BR369" s="4"/>
      <c r="BS369" s="4"/>
      <c r="CE369" s="1"/>
      <c r="CI369" s="1"/>
    </row>
    <row r="370" spans="52:87" ht="12.75">
      <c r="AZ370" s="1"/>
      <c r="BF370" s="4"/>
      <c r="BG370" s="4"/>
      <c r="BP370" s="4"/>
      <c r="BQ370" s="4"/>
      <c r="BR370" s="4"/>
      <c r="BS370" s="4"/>
      <c r="CE370" s="1"/>
      <c r="CI370" s="1"/>
    </row>
    <row r="371" spans="52:87" ht="12.75">
      <c r="AZ371" s="1"/>
      <c r="BF371" s="4"/>
      <c r="BG371" s="4"/>
      <c r="BP371" s="4"/>
      <c r="BQ371" s="4"/>
      <c r="BR371" s="4"/>
      <c r="BS371" s="4"/>
      <c r="CE371" s="1"/>
      <c r="CI371" s="1"/>
    </row>
    <row r="372" spans="52:87" ht="12.75">
      <c r="AZ372" s="1"/>
      <c r="BF372" s="4"/>
      <c r="BG372" s="4"/>
      <c r="BP372" s="4"/>
      <c r="BQ372" s="4"/>
      <c r="BR372" s="4"/>
      <c r="BS372" s="4"/>
      <c r="CE372" s="1"/>
      <c r="CI372" s="1"/>
    </row>
    <row r="373" spans="52:87" ht="12.75">
      <c r="AZ373" s="1"/>
      <c r="BF373" s="4"/>
      <c r="BG373" s="4"/>
      <c r="BP373" s="4"/>
      <c r="BQ373" s="4"/>
      <c r="BR373" s="4"/>
      <c r="BS373" s="4"/>
      <c r="CE373" s="1"/>
      <c r="CI373" s="1"/>
    </row>
    <row r="374" spans="52:87" ht="12.75">
      <c r="AZ374" s="1"/>
      <c r="BF374" s="4"/>
      <c r="BG374" s="4"/>
      <c r="BP374" s="4"/>
      <c r="BQ374" s="4"/>
      <c r="BR374" s="4"/>
      <c r="BS374" s="4"/>
      <c r="CE374" s="1"/>
      <c r="CI374" s="1"/>
    </row>
    <row r="375" spans="52:87" ht="12.75">
      <c r="AZ375" s="1"/>
      <c r="BF375" s="4"/>
      <c r="BG375" s="4"/>
      <c r="BP375" s="4"/>
      <c r="BQ375" s="4"/>
      <c r="BR375" s="4"/>
      <c r="BS375" s="4"/>
      <c r="CE375" s="1"/>
      <c r="CI375" s="1"/>
    </row>
    <row r="376" spans="52:87" ht="12.75">
      <c r="AZ376" s="1"/>
      <c r="BF376" s="4"/>
      <c r="BG376" s="4"/>
      <c r="BP376" s="4"/>
      <c r="BQ376" s="4"/>
      <c r="BR376" s="4"/>
      <c r="BS376" s="4"/>
      <c r="CE376" s="1"/>
      <c r="CI376" s="1"/>
    </row>
    <row r="377" spans="52:87" ht="12.75">
      <c r="AZ377" s="1"/>
      <c r="BF377" s="4"/>
      <c r="BG377" s="4"/>
      <c r="BP377" s="4"/>
      <c r="BQ377" s="4"/>
      <c r="BR377" s="4"/>
      <c r="BS377" s="4"/>
      <c r="CE377" s="1"/>
      <c r="CI377" s="1"/>
    </row>
    <row r="378" spans="52:87" ht="12.75">
      <c r="AZ378" s="1"/>
      <c r="BF378" s="4"/>
      <c r="BG378" s="4"/>
      <c r="BP378" s="4"/>
      <c r="BQ378" s="4"/>
      <c r="BR378" s="4"/>
      <c r="BS378" s="4"/>
      <c r="CE378" s="1"/>
      <c r="CI378" s="1"/>
    </row>
    <row r="379" spans="52:87" ht="12.75">
      <c r="AZ379" s="1"/>
      <c r="BF379" s="4"/>
      <c r="BG379" s="4"/>
      <c r="BP379" s="4"/>
      <c r="BQ379" s="4"/>
      <c r="BR379" s="4"/>
      <c r="BS379" s="4"/>
      <c r="CE379" s="1"/>
      <c r="CI379" s="1"/>
    </row>
    <row r="380" spans="52:87" ht="12.75">
      <c r="AZ380" s="1"/>
      <c r="BF380" s="4"/>
      <c r="BG380" s="4"/>
      <c r="BP380" s="4"/>
      <c r="BQ380" s="4"/>
      <c r="BR380" s="4"/>
      <c r="BS380" s="4"/>
      <c r="CE380" s="1"/>
      <c r="CI380" s="1"/>
    </row>
    <row r="381" spans="52:87" ht="12.75">
      <c r="AZ381" s="1"/>
      <c r="BF381" s="4"/>
      <c r="BG381" s="4"/>
      <c r="BP381" s="4"/>
      <c r="BQ381" s="4"/>
      <c r="BR381" s="4"/>
      <c r="BS381" s="4"/>
      <c r="CE381" s="1"/>
      <c r="CI381" s="1"/>
    </row>
    <row r="382" spans="52:87" ht="12.75">
      <c r="AZ382" s="1"/>
      <c r="BF382" s="4"/>
      <c r="BG382" s="4"/>
      <c r="BP382" s="4"/>
      <c r="BQ382" s="4"/>
      <c r="BR382" s="4"/>
      <c r="BS382" s="4"/>
      <c r="CE382" s="1"/>
      <c r="CI382" s="1"/>
    </row>
    <row r="383" spans="52:87" ht="12.75">
      <c r="AZ383" s="1"/>
      <c r="BF383" s="4"/>
      <c r="BG383" s="4"/>
      <c r="BP383" s="4"/>
      <c r="BQ383" s="4"/>
      <c r="BR383" s="4"/>
      <c r="BS383" s="4"/>
      <c r="CE383" s="1"/>
      <c r="CI383" s="1"/>
    </row>
    <row r="384" spans="52:87" ht="12.75">
      <c r="AZ384" s="1"/>
      <c r="BF384" s="4"/>
      <c r="BG384" s="4"/>
      <c r="BP384" s="4"/>
      <c r="BQ384" s="4"/>
      <c r="BR384" s="4"/>
      <c r="BS384" s="4"/>
      <c r="CE384" s="1"/>
      <c r="CI384" s="1"/>
    </row>
    <row r="385" spans="52:87" ht="12.75">
      <c r="AZ385" s="1"/>
      <c r="BF385" s="4"/>
      <c r="BG385" s="4"/>
      <c r="BP385" s="4"/>
      <c r="BQ385" s="4"/>
      <c r="BR385" s="4"/>
      <c r="BS385" s="4"/>
      <c r="CE385" s="1"/>
      <c r="CI385" s="1"/>
    </row>
    <row r="386" spans="52:87" ht="12.75">
      <c r="AZ386" s="1"/>
      <c r="BF386" s="4"/>
      <c r="BG386" s="4"/>
      <c r="BP386" s="4"/>
      <c r="BQ386" s="4"/>
      <c r="BR386" s="4"/>
      <c r="BS386" s="4"/>
      <c r="CE386" s="1"/>
      <c r="CI386" s="1"/>
    </row>
    <row r="387" spans="52:87" ht="12.75">
      <c r="AZ387" s="1"/>
      <c r="BF387" s="4"/>
      <c r="BG387" s="4"/>
      <c r="BP387" s="4"/>
      <c r="BQ387" s="4"/>
      <c r="BR387" s="4"/>
      <c r="BS387" s="4"/>
      <c r="CE387" s="1"/>
      <c r="CI387" s="1"/>
    </row>
    <row r="388" spans="52:87" ht="12.75">
      <c r="AZ388" s="1"/>
      <c r="BF388" s="4"/>
      <c r="BG388" s="4"/>
      <c r="BP388" s="4"/>
      <c r="BQ388" s="4"/>
      <c r="BR388" s="4"/>
      <c r="BS388" s="4"/>
      <c r="CE388" s="1"/>
      <c r="CI388" s="1"/>
    </row>
    <row r="389" spans="52:87" ht="12.75">
      <c r="AZ389" s="1"/>
      <c r="BF389" s="4"/>
      <c r="BG389" s="4"/>
      <c r="BP389" s="4"/>
      <c r="BQ389" s="4"/>
      <c r="BR389" s="4"/>
      <c r="BS389" s="4"/>
      <c r="CE389" s="1"/>
      <c r="CI389" s="1"/>
    </row>
    <row r="390" spans="52:87" ht="12.75">
      <c r="AZ390" s="1"/>
      <c r="BF390" s="4"/>
      <c r="BG390" s="4"/>
      <c r="BP390" s="4"/>
      <c r="BQ390" s="4"/>
      <c r="BR390" s="4"/>
      <c r="BS390" s="4"/>
      <c r="CE390" s="1"/>
      <c r="CI390" s="1"/>
    </row>
    <row r="391" spans="52:87" ht="12.75">
      <c r="AZ391" s="1"/>
      <c r="BF391" s="4"/>
      <c r="BG391" s="4"/>
      <c r="BP391" s="4"/>
      <c r="BQ391" s="4"/>
      <c r="BR391" s="4"/>
      <c r="BS391" s="4"/>
      <c r="CE391" s="1"/>
      <c r="CI391" s="1"/>
    </row>
    <row r="392" spans="52:87" ht="12.75">
      <c r="AZ392" s="1"/>
      <c r="BF392" s="4"/>
      <c r="BG392" s="4"/>
      <c r="BP392" s="4"/>
      <c r="BQ392" s="4"/>
      <c r="BR392" s="4"/>
      <c r="BS392" s="4"/>
      <c r="CE392" s="1"/>
      <c r="CI392" s="1"/>
    </row>
    <row r="393" spans="52:87" ht="12.75">
      <c r="AZ393" s="1"/>
      <c r="BF393" s="4"/>
      <c r="BG393" s="4"/>
      <c r="BP393" s="4"/>
      <c r="BQ393" s="4"/>
      <c r="BR393" s="4"/>
      <c r="BS393" s="4"/>
      <c r="CE393" s="1"/>
      <c r="CI393" s="1"/>
    </row>
    <row r="394" spans="52:87" ht="12.75">
      <c r="AZ394" s="1"/>
      <c r="BF394" s="4"/>
      <c r="BG394" s="4"/>
      <c r="BP394" s="4"/>
      <c r="BQ394" s="4"/>
      <c r="BR394" s="4"/>
      <c r="BS394" s="4"/>
      <c r="CE394" s="1"/>
      <c r="CI394" s="1"/>
    </row>
    <row r="395" spans="52:87" ht="12.75">
      <c r="AZ395" s="1"/>
      <c r="BF395" s="4"/>
      <c r="BG395" s="4"/>
      <c r="BP395" s="4"/>
      <c r="BQ395" s="4"/>
      <c r="BR395" s="4"/>
      <c r="BS395" s="4"/>
      <c r="CE395" s="1"/>
      <c r="CI395" s="1"/>
    </row>
    <row r="396" spans="52:87" ht="12.75">
      <c r="AZ396" s="1"/>
      <c r="BF396" s="4"/>
      <c r="BG396" s="4"/>
      <c r="BP396" s="4"/>
      <c r="BQ396" s="4"/>
      <c r="BR396" s="4"/>
      <c r="BS396" s="4"/>
      <c r="CE396" s="1"/>
      <c r="CI396" s="1"/>
    </row>
    <row r="397" spans="52:87" ht="12.75">
      <c r="AZ397" s="1"/>
      <c r="BF397" s="4"/>
      <c r="BG397" s="4"/>
      <c r="BP397" s="4"/>
      <c r="BQ397" s="4"/>
      <c r="BR397" s="4"/>
      <c r="BS397" s="4"/>
      <c r="CE397" s="1"/>
      <c r="CI397" s="1"/>
    </row>
    <row r="398" spans="52:87" ht="12.75">
      <c r="AZ398" s="1"/>
      <c r="BF398" s="4"/>
      <c r="BG398" s="4"/>
      <c r="BP398" s="4"/>
      <c r="BQ398" s="4"/>
      <c r="BR398" s="4"/>
      <c r="BS398" s="4"/>
      <c r="CE398" s="1"/>
      <c r="CI398" s="1"/>
    </row>
    <row r="399" spans="52:87" ht="12.75">
      <c r="AZ399" s="1"/>
      <c r="BF399" s="4"/>
      <c r="BG399" s="4"/>
      <c r="BP399" s="4"/>
      <c r="BQ399" s="4"/>
      <c r="BR399" s="4"/>
      <c r="BS399" s="4"/>
      <c r="CE399" s="1"/>
      <c r="CI399" s="1"/>
    </row>
    <row r="400" spans="52:87" ht="12.75">
      <c r="AZ400" s="1"/>
      <c r="BF400" s="4"/>
      <c r="BG400" s="4"/>
      <c r="BP400" s="4"/>
      <c r="BQ400" s="4"/>
      <c r="BR400" s="4"/>
      <c r="BS400" s="4"/>
      <c r="CE400" s="1"/>
      <c r="CI400" s="1"/>
    </row>
    <row r="401" spans="52:87" ht="12.75">
      <c r="AZ401" s="1"/>
      <c r="BF401" s="4"/>
      <c r="BG401" s="4"/>
      <c r="BP401" s="4"/>
      <c r="BQ401" s="4"/>
      <c r="BR401" s="4"/>
      <c r="BS401" s="4"/>
      <c r="CE401" s="1"/>
      <c r="CI401" s="1"/>
    </row>
    <row r="402" spans="52:87" ht="12.75">
      <c r="AZ402" s="1"/>
      <c r="BF402" s="4"/>
      <c r="BG402" s="4"/>
      <c r="BP402" s="4"/>
      <c r="BQ402" s="4"/>
      <c r="BR402" s="4"/>
      <c r="BS402" s="4"/>
      <c r="CE402" s="1"/>
      <c r="CI402" s="1"/>
    </row>
    <row r="403" spans="52:87" ht="12.75">
      <c r="AZ403" s="1"/>
      <c r="BF403" s="4"/>
      <c r="BG403" s="4"/>
      <c r="BP403" s="4"/>
      <c r="BQ403" s="4"/>
      <c r="BR403" s="4"/>
      <c r="BS403" s="4"/>
      <c r="CE403" s="1"/>
      <c r="CI403" s="1"/>
    </row>
    <row r="404" spans="52:87" ht="12.75">
      <c r="AZ404" s="1"/>
      <c r="BF404" s="4"/>
      <c r="BG404" s="4"/>
      <c r="BP404" s="4"/>
      <c r="BQ404" s="4"/>
      <c r="BR404" s="4"/>
      <c r="BS404" s="4"/>
      <c r="CE404" s="1"/>
      <c r="CI404" s="1"/>
    </row>
    <row r="405" spans="52:87" ht="12.75">
      <c r="AZ405" s="1"/>
      <c r="BF405" s="4"/>
      <c r="BG405" s="4"/>
      <c r="BP405" s="4"/>
      <c r="BQ405" s="4"/>
      <c r="BR405" s="4"/>
      <c r="BS405" s="4"/>
      <c r="CE405" s="1"/>
      <c r="CI405" s="1"/>
    </row>
    <row r="406" spans="52:87" ht="12.75">
      <c r="AZ406" s="1"/>
      <c r="BF406" s="4"/>
      <c r="BG406" s="4"/>
      <c r="BP406" s="4"/>
      <c r="BQ406" s="4"/>
      <c r="BR406" s="4"/>
      <c r="BS406" s="4"/>
      <c r="CE406" s="1"/>
      <c r="CI406" s="1"/>
    </row>
    <row r="407" spans="52:87" ht="12.75">
      <c r="AZ407" s="1"/>
      <c r="BF407" s="4"/>
      <c r="BG407" s="4"/>
      <c r="BP407" s="4"/>
      <c r="BQ407" s="4"/>
      <c r="BR407" s="4"/>
      <c r="BS407" s="4"/>
      <c r="CE407" s="1"/>
      <c r="CI407" s="1"/>
    </row>
    <row r="408" spans="52:87" ht="12.75">
      <c r="AZ408" s="1"/>
      <c r="BF408" s="4"/>
      <c r="BG408" s="4"/>
      <c r="BP408" s="4"/>
      <c r="BQ408" s="4"/>
      <c r="BR408" s="4"/>
      <c r="BS408" s="4"/>
      <c r="CE408" s="1"/>
      <c r="CI408" s="1"/>
    </row>
    <row r="409" spans="52:87" ht="12.75">
      <c r="AZ409" s="1"/>
      <c r="BF409" s="4"/>
      <c r="BG409" s="4"/>
      <c r="BP409" s="4"/>
      <c r="BQ409" s="4"/>
      <c r="BR409" s="4"/>
      <c r="BS409" s="4"/>
      <c r="CE409" s="1"/>
      <c r="CI409" s="1"/>
    </row>
    <row r="410" spans="52:87" ht="12.75">
      <c r="AZ410" s="1"/>
      <c r="BF410" s="4"/>
      <c r="BG410" s="4"/>
      <c r="BP410" s="4"/>
      <c r="BQ410" s="4"/>
      <c r="BR410" s="4"/>
      <c r="BS410" s="4"/>
      <c r="CE410" s="1"/>
      <c r="CI410" s="1"/>
    </row>
    <row r="411" spans="52:87" ht="12.75">
      <c r="AZ411" s="1"/>
      <c r="BF411" s="4"/>
      <c r="BG411" s="4"/>
      <c r="BP411" s="4"/>
      <c r="BQ411" s="4"/>
      <c r="BR411" s="4"/>
      <c r="BS411" s="4"/>
      <c r="CE411" s="1"/>
      <c r="CI411" s="1"/>
    </row>
    <row r="412" spans="52:87" ht="12.75">
      <c r="AZ412" s="1"/>
      <c r="BF412" s="4"/>
      <c r="BG412" s="4"/>
      <c r="BP412" s="4"/>
      <c r="BQ412" s="4"/>
      <c r="BR412" s="4"/>
      <c r="BS412" s="4"/>
      <c r="CE412" s="1"/>
      <c r="CI412" s="1"/>
    </row>
    <row r="413" spans="52:87" ht="12.75">
      <c r="AZ413" s="1"/>
      <c r="BF413" s="4"/>
      <c r="BG413" s="4"/>
      <c r="BP413" s="4"/>
      <c r="BQ413" s="4"/>
      <c r="BR413" s="4"/>
      <c r="BS413" s="4"/>
      <c r="CE413" s="1"/>
      <c r="CI413" s="1"/>
    </row>
    <row r="414" spans="52:87" ht="12.75">
      <c r="AZ414" s="1"/>
      <c r="BF414" s="4"/>
      <c r="BG414" s="4"/>
      <c r="BP414" s="4"/>
      <c r="BQ414" s="4"/>
      <c r="BR414" s="4"/>
      <c r="BS414" s="4"/>
      <c r="CE414" s="1"/>
      <c r="CI414" s="1"/>
    </row>
    <row r="415" spans="52:87" ht="12.75">
      <c r="AZ415" s="1"/>
      <c r="BF415" s="4"/>
      <c r="BG415" s="4"/>
      <c r="BP415" s="4"/>
      <c r="BQ415" s="4"/>
      <c r="BR415" s="4"/>
      <c r="BS415" s="4"/>
      <c r="CE415" s="1"/>
      <c r="CI415" s="1"/>
    </row>
    <row r="416" spans="52:87" ht="12.75">
      <c r="AZ416" s="1"/>
      <c r="BF416" s="4"/>
      <c r="BG416" s="4"/>
      <c r="BP416" s="4"/>
      <c r="BQ416" s="4"/>
      <c r="BR416" s="4"/>
      <c r="BS416" s="4"/>
      <c r="CE416" s="1"/>
      <c r="CI416" s="1"/>
    </row>
    <row r="417" spans="52:87" ht="12.75">
      <c r="AZ417" s="1"/>
      <c r="BF417" s="4"/>
      <c r="BG417" s="4"/>
      <c r="BP417" s="4"/>
      <c r="BQ417" s="4"/>
      <c r="BR417" s="4"/>
      <c r="BS417" s="4"/>
      <c r="CE417" s="1"/>
      <c r="CI417" s="1"/>
    </row>
    <row r="418" spans="52:87" ht="12.75">
      <c r="AZ418" s="1"/>
      <c r="BF418" s="4"/>
      <c r="BG418" s="4"/>
      <c r="BP418" s="4"/>
      <c r="BQ418" s="4"/>
      <c r="BR418" s="4"/>
      <c r="BS418" s="4"/>
      <c r="CE418" s="1"/>
      <c r="CI418" s="1"/>
    </row>
    <row r="419" spans="52:87" ht="12.75">
      <c r="AZ419" s="1"/>
      <c r="BF419" s="4"/>
      <c r="BG419" s="4"/>
      <c r="BP419" s="4"/>
      <c r="BQ419" s="4"/>
      <c r="BR419" s="4"/>
      <c r="BS419" s="4"/>
      <c r="CE419" s="1"/>
      <c r="CI419" s="1"/>
    </row>
    <row r="420" spans="52:87" ht="12.75">
      <c r="AZ420" s="1"/>
      <c r="BF420" s="4"/>
      <c r="BG420" s="4"/>
      <c r="BP420" s="4"/>
      <c r="BQ420" s="4"/>
      <c r="BR420" s="4"/>
      <c r="BS420" s="4"/>
      <c r="CE420" s="1"/>
      <c r="CI420" s="1"/>
    </row>
    <row r="421" spans="52:87" ht="12.75">
      <c r="AZ421" s="1"/>
      <c r="BF421" s="4"/>
      <c r="BG421" s="4"/>
      <c r="BP421" s="4"/>
      <c r="BQ421" s="4"/>
      <c r="BR421" s="4"/>
      <c r="BS421" s="4"/>
      <c r="CE421" s="1"/>
      <c r="CI421" s="1"/>
    </row>
    <row r="422" spans="52:87" ht="12.75">
      <c r="AZ422" s="1"/>
      <c r="BF422" s="4"/>
      <c r="BG422" s="4"/>
      <c r="BP422" s="4"/>
      <c r="BQ422" s="4"/>
      <c r="BR422" s="4"/>
      <c r="BS422" s="4"/>
      <c r="CE422" s="1"/>
      <c r="CI422" s="1"/>
    </row>
    <row r="423" spans="52:87" ht="12.75">
      <c r="AZ423" s="1"/>
      <c r="BF423" s="4"/>
      <c r="BG423" s="4"/>
      <c r="BP423" s="4"/>
      <c r="BQ423" s="4"/>
      <c r="BR423" s="4"/>
      <c r="BS423" s="4"/>
      <c r="CE423" s="1"/>
      <c r="CI423" s="1"/>
    </row>
    <row r="424" spans="52:87" ht="12.75">
      <c r="AZ424" s="1"/>
      <c r="BF424" s="4"/>
      <c r="BG424" s="4"/>
      <c r="BP424" s="4"/>
      <c r="BQ424" s="4"/>
      <c r="BR424" s="4"/>
      <c r="BS424" s="4"/>
      <c r="CE424" s="1"/>
      <c r="CI424" s="1"/>
    </row>
    <row r="425" spans="52:87" ht="12.75">
      <c r="AZ425" s="1"/>
      <c r="BF425" s="4"/>
      <c r="BG425" s="4"/>
      <c r="BP425" s="4"/>
      <c r="BQ425" s="4"/>
      <c r="BR425" s="4"/>
      <c r="BS425" s="4"/>
      <c r="CE425" s="1"/>
      <c r="CI425" s="1"/>
    </row>
    <row r="426" spans="52:87" ht="12.75">
      <c r="AZ426" s="1"/>
      <c r="BF426" s="4"/>
      <c r="BG426" s="4"/>
      <c r="BP426" s="4"/>
      <c r="BQ426" s="4"/>
      <c r="BR426" s="4"/>
      <c r="BS426" s="4"/>
      <c r="CE426" s="1"/>
      <c r="CI426" s="1"/>
    </row>
    <row r="427" spans="52:87" ht="12.75">
      <c r="AZ427" s="1"/>
      <c r="BF427" s="4"/>
      <c r="BG427" s="4"/>
      <c r="BP427" s="4"/>
      <c r="BQ427" s="4"/>
      <c r="BR427" s="4"/>
      <c r="BS427" s="4"/>
      <c r="CE427" s="1"/>
      <c r="CI427" s="1"/>
    </row>
    <row r="428" spans="52:87" ht="12.75">
      <c r="AZ428" s="1"/>
      <c r="BF428" s="4"/>
      <c r="BG428" s="4"/>
      <c r="BP428" s="4"/>
      <c r="BQ428" s="4"/>
      <c r="BR428" s="4"/>
      <c r="BS428" s="4"/>
      <c r="CE428" s="1"/>
      <c r="CI428" s="1"/>
    </row>
    <row r="429" spans="52:87" ht="12.75">
      <c r="AZ429" s="1"/>
      <c r="BF429" s="4"/>
      <c r="BG429" s="4"/>
      <c r="BP429" s="4"/>
      <c r="BQ429" s="4"/>
      <c r="BR429" s="4"/>
      <c r="BS429" s="4"/>
      <c r="CE429" s="1"/>
      <c r="CI429" s="1"/>
    </row>
    <row r="430" spans="52:87" ht="12.75">
      <c r="AZ430" s="1"/>
      <c r="BF430" s="4"/>
      <c r="BG430" s="4"/>
      <c r="BP430" s="4"/>
      <c r="BQ430" s="4"/>
      <c r="BR430" s="4"/>
      <c r="BS430" s="4"/>
      <c r="CE430" s="1"/>
      <c r="CI430" s="1"/>
    </row>
    <row r="431" spans="52:87" ht="12.75">
      <c r="AZ431" s="1"/>
      <c r="BF431" s="4"/>
      <c r="BG431" s="4"/>
      <c r="BP431" s="4"/>
      <c r="BQ431" s="4"/>
      <c r="BR431" s="4"/>
      <c r="BS431" s="4"/>
      <c r="CE431" s="1"/>
      <c r="CI431" s="1"/>
    </row>
    <row r="432" spans="52:87" ht="12.75">
      <c r="AZ432" s="1"/>
      <c r="BF432" s="4"/>
      <c r="BG432" s="4"/>
      <c r="BP432" s="4"/>
      <c r="BQ432" s="4"/>
      <c r="BR432" s="4"/>
      <c r="BS432" s="4"/>
      <c r="CE432" s="1"/>
      <c r="CI432" s="1"/>
    </row>
    <row r="433" spans="52:87" ht="12.75">
      <c r="AZ433" s="1"/>
      <c r="BF433" s="4"/>
      <c r="BG433" s="4"/>
      <c r="BP433" s="4"/>
      <c r="BQ433" s="4"/>
      <c r="BR433" s="4"/>
      <c r="BS433" s="4"/>
      <c r="CE433" s="1"/>
      <c r="CI433" s="1"/>
    </row>
    <row r="434" spans="52:87" ht="12.75">
      <c r="AZ434" s="1"/>
      <c r="BF434" s="4"/>
      <c r="BG434" s="4"/>
      <c r="BP434" s="4"/>
      <c r="BQ434" s="4"/>
      <c r="BR434" s="4"/>
      <c r="BS434" s="4"/>
      <c r="CE434" s="1"/>
      <c r="CI434" s="1"/>
    </row>
    <row r="435" spans="52:87" ht="12.75">
      <c r="AZ435" s="1"/>
      <c r="BF435" s="4"/>
      <c r="BG435" s="4"/>
      <c r="BP435" s="4"/>
      <c r="BQ435" s="4"/>
      <c r="BR435" s="4"/>
      <c r="BS435" s="4"/>
      <c r="CE435" s="1"/>
      <c r="CI435" s="1"/>
    </row>
    <row r="436" spans="52:87" ht="12.75">
      <c r="AZ436" s="1"/>
      <c r="BF436" s="4"/>
      <c r="BG436" s="4"/>
      <c r="BP436" s="4"/>
      <c r="BQ436" s="4"/>
      <c r="BR436" s="4"/>
      <c r="BS436" s="4"/>
      <c r="CE436" s="1"/>
      <c r="CI436" s="1"/>
    </row>
    <row r="437" spans="52:87" ht="12.75">
      <c r="AZ437" s="1"/>
      <c r="BF437" s="4"/>
      <c r="BG437" s="4"/>
      <c r="BP437" s="4"/>
      <c r="BQ437" s="4"/>
      <c r="BR437" s="4"/>
      <c r="BS437" s="4"/>
      <c r="CE437" s="1"/>
      <c r="CI437" s="1"/>
    </row>
    <row r="438" spans="52:87" ht="12.75">
      <c r="AZ438" s="1"/>
      <c r="BF438" s="4"/>
      <c r="BG438" s="4"/>
      <c r="BP438" s="4"/>
      <c r="BQ438" s="4"/>
      <c r="BR438" s="4"/>
      <c r="BS438" s="4"/>
      <c r="CE438" s="1"/>
      <c r="CI438" s="1"/>
    </row>
    <row r="439" spans="52:87" ht="12.75">
      <c r="AZ439" s="1"/>
      <c r="BF439" s="4"/>
      <c r="BG439" s="4"/>
      <c r="BP439" s="4"/>
      <c r="BQ439" s="4"/>
      <c r="BR439" s="4"/>
      <c r="BS439" s="4"/>
      <c r="CE439" s="1"/>
      <c r="CI439" s="1"/>
    </row>
    <row r="440" spans="52:87" ht="12.75">
      <c r="AZ440" s="1"/>
      <c r="BF440" s="4"/>
      <c r="BG440" s="4"/>
      <c r="BP440" s="4"/>
      <c r="BQ440" s="4"/>
      <c r="BR440" s="4"/>
      <c r="BS440" s="4"/>
      <c r="CE440" s="1"/>
      <c r="CI440" s="1"/>
    </row>
    <row r="441" spans="52:87" ht="12.75">
      <c r="AZ441" s="1"/>
      <c r="BF441" s="4"/>
      <c r="BG441" s="4"/>
      <c r="BP441" s="4"/>
      <c r="BQ441" s="4"/>
      <c r="BR441" s="4"/>
      <c r="BS441" s="4"/>
      <c r="CE441" s="1"/>
      <c r="CI441" s="1"/>
    </row>
    <row r="442" spans="52:87" ht="12.75">
      <c r="AZ442" s="1"/>
      <c r="BF442" s="4"/>
      <c r="BG442" s="4"/>
      <c r="BP442" s="4"/>
      <c r="BQ442" s="4"/>
      <c r="BR442" s="4"/>
      <c r="BS442" s="4"/>
      <c r="CE442" s="1"/>
      <c r="CI442" s="1"/>
    </row>
    <row r="443" spans="52:87" ht="12.75">
      <c r="AZ443" s="1"/>
      <c r="BF443" s="4"/>
      <c r="BG443" s="4"/>
      <c r="BP443" s="4"/>
      <c r="BQ443" s="4"/>
      <c r="BR443" s="4"/>
      <c r="BS443" s="4"/>
      <c r="CE443" s="1"/>
      <c r="CI443" s="1"/>
    </row>
    <row r="444" spans="52:87" ht="12.75">
      <c r="AZ444" s="1"/>
      <c r="BF444" s="4"/>
      <c r="BG444" s="4"/>
      <c r="BP444" s="4"/>
      <c r="BQ444" s="4"/>
      <c r="BR444" s="4"/>
      <c r="BS444" s="4"/>
      <c r="CE444" s="1"/>
      <c r="CI444" s="1"/>
    </row>
    <row r="445" spans="52:87" ht="12.75">
      <c r="AZ445" s="1"/>
      <c r="BF445" s="4"/>
      <c r="BG445" s="4"/>
      <c r="BP445" s="4"/>
      <c r="BQ445" s="4"/>
      <c r="BR445" s="4"/>
      <c r="BS445" s="4"/>
      <c r="CE445" s="1"/>
      <c r="CI445" s="1"/>
    </row>
    <row r="446" spans="52:87" ht="12.75">
      <c r="AZ446" s="1"/>
      <c r="BF446" s="4"/>
      <c r="BG446" s="4"/>
      <c r="BP446" s="4"/>
      <c r="BQ446" s="4"/>
      <c r="BR446" s="4"/>
      <c r="BS446" s="4"/>
      <c r="CE446" s="1"/>
      <c r="CI446" s="1"/>
    </row>
    <row r="447" spans="52:87" ht="12.75">
      <c r="AZ447" s="1"/>
      <c r="BF447" s="4"/>
      <c r="BG447" s="4"/>
      <c r="BP447" s="4"/>
      <c r="BQ447" s="4"/>
      <c r="BR447" s="4"/>
      <c r="BS447" s="4"/>
      <c r="CE447" s="1"/>
      <c r="CI447" s="1"/>
    </row>
    <row r="448" spans="52:87" ht="12.75">
      <c r="AZ448" s="1"/>
      <c r="BF448" s="4"/>
      <c r="BG448" s="4"/>
      <c r="BP448" s="4"/>
      <c r="BQ448" s="4"/>
      <c r="BR448" s="4"/>
      <c r="BS448" s="4"/>
      <c r="CE448" s="1"/>
      <c r="CI448" s="1"/>
    </row>
    <row r="449" spans="52:87" ht="12.75">
      <c r="AZ449" s="1"/>
      <c r="BF449" s="4"/>
      <c r="BG449" s="4"/>
      <c r="BP449" s="4"/>
      <c r="BQ449" s="4"/>
      <c r="BR449" s="4"/>
      <c r="BS449" s="4"/>
      <c r="CE449" s="1"/>
      <c r="CI449" s="1"/>
    </row>
    <row r="450" spans="52:87" ht="12.75">
      <c r="AZ450" s="1"/>
      <c r="BF450" s="4"/>
      <c r="BG450" s="4"/>
      <c r="BP450" s="4"/>
      <c r="BQ450" s="4"/>
      <c r="BR450" s="4"/>
      <c r="BS450" s="4"/>
      <c r="CE450" s="1"/>
      <c r="CI450" s="1"/>
    </row>
    <row r="451" spans="52:87" ht="12.75">
      <c r="AZ451" s="1"/>
      <c r="BF451" s="4"/>
      <c r="BG451" s="4"/>
      <c r="BP451" s="4"/>
      <c r="BQ451" s="4"/>
      <c r="BR451" s="4"/>
      <c r="BS451" s="4"/>
      <c r="CE451" s="1"/>
      <c r="CI451" s="1"/>
    </row>
    <row r="452" spans="52:87" ht="12.75">
      <c r="AZ452" s="1"/>
      <c r="BF452" s="4"/>
      <c r="BG452" s="4"/>
      <c r="BP452" s="4"/>
      <c r="BQ452" s="4"/>
      <c r="BR452" s="4"/>
      <c r="BS452" s="4"/>
      <c r="CE452" s="1"/>
      <c r="CI452" s="1"/>
    </row>
    <row r="453" spans="52:87" ht="12.75">
      <c r="AZ453" s="1"/>
      <c r="BF453" s="4"/>
      <c r="BG453" s="4"/>
      <c r="BP453" s="4"/>
      <c r="BQ453" s="4"/>
      <c r="BR453" s="4"/>
      <c r="BS453" s="4"/>
      <c r="CE453" s="1"/>
      <c r="CI453" s="1"/>
    </row>
    <row r="454" spans="52:87" ht="12.75">
      <c r="AZ454" s="1"/>
      <c r="BF454" s="4"/>
      <c r="BG454" s="4"/>
      <c r="BP454" s="4"/>
      <c r="BQ454" s="4"/>
      <c r="BR454" s="4"/>
      <c r="BS454" s="4"/>
      <c r="CE454" s="1"/>
      <c r="CI454" s="1"/>
    </row>
    <row r="455" spans="52:87" ht="12.75">
      <c r="AZ455" s="1"/>
      <c r="BF455" s="4"/>
      <c r="BG455" s="4"/>
      <c r="BP455" s="4"/>
      <c r="BQ455" s="4"/>
      <c r="BR455" s="4"/>
      <c r="BS455" s="4"/>
      <c r="CE455" s="1"/>
      <c r="CI455" s="1"/>
    </row>
    <row r="456" spans="52:87" ht="12.75">
      <c r="AZ456" s="1"/>
      <c r="BF456" s="4"/>
      <c r="BG456" s="4"/>
      <c r="BP456" s="4"/>
      <c r="BQ456" s="4"/>
      <c r="BR456" s="4"/>
      <c r="BS456" s="4"/>
      <c r="CE456" s="1"/>
      <c r="CI456" s="1"/>
    </row>
    <row r="457" spans="52:87" ht="12.75">
      <c r="AZ457" s="1"/>
      <c r="BF457" s="4"/>
      <c r="BG457" s="4"/>
      <c r="BP457" s="4"/>
      <c r="BQ457" s="4"/>
      <c r="BR457" s="4"/>
      <c r="BS457" s="4"/>
      <c r="CE457" s="1"/>
      <c r="CI457" s="1"/>
    </row>
    <row r="458" spans="52:87" ht="12.75">
      <c r="AZ458" s="1"/>
      <c r="BF458" s="4"/>
      <c r="BG458" s="4"/>
      <c r="BP458" s="4"/>
      <c r="BQ458" s="4"/>
      <c r="BR458" s="4"/>
      <c r="BS458" s="4"/>
      <c r="CE458" s="1"/>
      <c r="CI458" s="1"/>
    </row>
    <row r="459" spans="52:87" ht="12.75">
      <c r="AZ459" s="1"/>
      <c r="BF459" s="4"/>
      <c r="BG459" s="4"/>
      <c r="BP459" s="4"/>
      <c r="BQ459" s="4"/>
      <c r="BR459" s="4"/>
      <c r="BS459" s="4"/>
      <c r="CE459" s="1"/>
      <c r="CI459" s="1"/>
    </row>
    <row r="460" spans="52:87" ht="12.75">
      <c r="AZ460" s="1"/>
      <c r="BF460" s="4"/>
      <c r="BG460" s="4"/>
      <c r="BP460" s="4"/>
      <c r="BQ460" s="4"/>
      <c r="BR460" s="4"/>
      <c r="BS460" s="4"/>
      <c r="CE460" s="1"/>
      <c r="CI460" s="1"/>
    </row>
    <row r="461" spans="52:87" ht="12.75">
      <c r="AZ461" s="1"/>
      <c r="BF461" s="4"/>
      <c r="BG461" s="4"/>
      <c r="BP461" s="4"/>
      <c r="BQ461" s="4"/>
      <c r="BR461" s="4"/>
      <c r="BS461" s="4"/>
      <c r="CE461" s="1"/>
      <c r="CI461" s="1"/>
    </row>
    <row r="462" spans="52:87" ht="12.75">
      <c r="AZ462" s="1"/>
      <c r="BF462" s="4"/>
      <c r="BG462" s="4"/>
      <c r="BP462" s="4"/>
      <c r="BQ462" s="4"/>
      <c r="BR462" s="4"/>
      <c r="BS462" s="4"/>
      <c r="CE462" s="1"/>
      <c r="CI462" s="1"/>
    </row>
    <row r="463" spans="52:87" ht="12.75">
      <c r="AZ463" s="1"/>
      <c r="BF463" s="4"/>
      <c r="BG463" s="4"/>
      <c r="BP463" s="4"/>
      <c r="BQ463" s="4"/>
      <c r="BR463" s="4"/>
      <c r="BS463" s="4"/>
      <c r="CE463" s="1"/>
      <c r="CI463" s="1"/>
    </row>
    <row r="464" spans="52:87" ht="12.75">
      <c r="AZ464" s="1"/>
      <c r="BF464" s="4"/>
      <c r="BG464" s="4"/>
      <c r="BP464" s="4"/>
      <c r="BQ464" s="4"/>
      <c r="BR464" s="4"/>
      <c r="BS464" s="4"/>
      <c r="CE464" s="1"/>
      <c r="CI464" s="1"/>
    </row>
    <row r="465" spans="52:87" ht="12.75">
      <c r="AZ465" s="1"/>
      <c r="BF465" s="4"/>
      <c r="BG465" s="4"/>
      <c r="BP465" s="4"/>
      <c r="BQ465" s="4"/>
      <c r="BR465" s="4"/>
      <c r="BS465" s="4"/>
      <c r="CE465" s="1"/>
      <c r="CI465" s="1"/>
    </row>
    <row r="466" spans="52:87" ht="12.75">
      <c r="AZ466" s="1"/>
      <c r="BF466" s="4"/>
      <c r="BG466" s="4"/>
      <c r="BP466" s="4"/>
      <c r="BQ466" s="4"/>
      <c r="BR466" s="4"/>
      <c r="BS466" s="4"/>
      <c r="CE466" s="1"/>
      <c r="CI466" s="1"/>
    </row>
    <row r="467" spans="52:87" ht="12.75">
      <c r="AZ467" s="1"/>
      <c r="BF467" s="4"/>
      <c r="BG467" s="4"/>
      <c r="BP467" s="4"/>
      <c r="BQ467" s="4"/>
      <c r="BR467" s="4"/>
      <c r="BS467" s="4"/>
      <c r="CE467" s="1"/>
      <c r="CI467" s="1"/>
    </row>
    <row r="468" spans="52:87" ht="12.75">
      <c r="AZ468" s="1"/>
      <c r="BF468" s="4"/>
      <c r="BG468" s="4"/>
      <c r="BP468" s="4"/>
      <c r="BQ468" s="4"/>
      <c r="BR468" s="4"/>
      <c r="BS468" s="4"/>
      <c r="CE468" s="1"/>
      <c r="CI468" s="1"/>
    </row>
    <row r="469" spans="52:87" ht="12.75">
      <c r="AZ469" s="1"/>
      <c r="BF469" s="4"/>
      <c r="BG469" s="4"/>
      <c r="BP469" s="4"/>
      <c r="BQ469" s="4"/>
      <c r="BR469" s="4"/>
      <c r="BS469" s="4"/>
      <c r="CE469" s="1"/>
      <c r="CI469" s="1"/>
    </row>
    <row r="470" spans="52:87" ht="12.75">
      <c r="AZ470" s="1"/>
      <c r="BF470" s="4"/>
      <c r="BG470" s="4"/>
      <c r="BP470" s="4"/>
      <c r="BQ470" s="4"/>
      <c r="BR470" s="4"/>
      <c r="BS470" s="4"/>
      <c r="CE470" s="1"/>
      <c r="CI470" s="1"/>
    </row>
    <row r="471" spans="52:87" ht="12.75">
      <c r="AZ471" s="1"/>
      <c r="BF471" s="4"/>
      <c r="BG471" s="4"/>
      <c r="BP471" s="4"/>
      <c r="BQ471" s="4"/>
      <c r="BR471" s="4"/>
      <c r="BS471" s="4"/>
      <c r="CE471" s="1"/>
      <c r="CI471" s="1"/>
    </row>
    <row r="472" spans="52:87" ht="12.75">
      <c r="AZ472" s="1"/>
      <c r="BF472" s="4"/>
      <c r="BG472" s="4"/>
      <c r="BP472" s="4"/>
      <c r="BQ472" s="4"/>
      <c r="BR472" s="4"/>
      <c r="BS472" s="4"/>
      <c r="CE472" s="1"/>
      <c r="CI472" s="1"/>
    </row>
    <row r="473" spans="52:87" ht="12.75">
      <c r="AZ473" s="1"/>
      <c r="BF473" s="4"/>
      <c r="BG473" s="4"/>
      <c r="BP473" s="4"/>
      <c r="BQ473" s="4"/>
      <c r="BR473" s="4"/>
      <c r="BS473" s="4"/>
      <c r="CE473" s="1"/>
      <c r="CI473" s="1"/>
    </row>
    <row r="474" spans="52:87" ht="12.75">
      <c r="AZ474" s="1"/>
      <c r="BF474" s="4"/>
      <c r="BG474" s="4"/>
      <c r="BP474" s="4"/>
      <c r="BQ474" s="4"/>
      <c r="BR474" s="4"/>
      <c r="BS474" s="4"/>
      <c r="CE474" s="1"/>
      <c r="CI474" s="1"/>
    </row>
    <row r="475" spans="52:87" ht="12.75">
      <c r="AZ475" s="1"/>
      <c r="BF475" s="4"/>
      <c r="BG475" s="4"/>
      <c r="BP475" s="4"/>
      <c r="BQ475" s="4"/>
      <c r="BR475" s="4"/>
      <c r="BS475" s="4"/>
      <c r="CE475" s="1"/>
      <c r="CI475" s="1"/>
    </row>
    <row r="476" spans="52:87" ht="12.75">
      <c r="AZ476" s="1"/>
      <c r="BF476" s="4"/>
      <c r="BG476" s="4"/>
      <c r="BP476" s="4"/>
      <c r="BQ476" s="4"/>
      <c r="BR476" s="4"/>
      <c r="BS476" s="4"/>
      <c r="CE476" s="1"/>
      <c r="CI476" s="1"/>
    </row>
    <row r="477" spans="52:87" ht="12.75">
      <c r="AZ477" s="1"/>
      <c r="BF477" s="4"/>
      <c r="BG477" s="4"/>
      <c r="BP477" s="4"/>
      <c r="BQ477" s="4"/>
      <c r="BR477" s="4"/>
      <c r="BS477" s="4"/>
      <c r="CE477" s="1"/>
      <c r="CI477" s="1"/>
    </row>
    <row r="478" spans="52:87" ht="12.75">
      <c r="AZ478" s="1"/>
      <c r="BF478" s="4"/>
      <c r="BG478" s="4"/>
      <c r="BP478" s="4"/>
      <c r="BQ478" s="4"/>
      <c r="BR478" s="4"/>
      <c r="BS478" s="4"/>
      <c r="CE478" s="1"/>
      <c r="CI478" s="1"/>
    </row>
    <row r="479" spans="52:87" ht="12.75">
      <c r="AZ479" s="1"/>
      <c r="BF479" s="4"/>
      <c r="BG479" s="4"/>
      <c r="BP479" s="4"/>
      <c r="BQ479" s="4"/>
      <c r="BR479" s="4"/>
      <c r="BS479" s="4"/>
      <c r="CE479" s="1"/>
      <c r="CI479" s="1"/>
    </row>
    <row r="480" spans="52:87" ht="12.75">
      <c r="AZ480" s="1"/>
      <c r="BF480" s="4"/>
      <c r="BG480" s="4"/>
      <c r="BP480" s="4"/>
      <c r="BQ480" s="4"/>
      <c r="BR480" s="4"/>
      <c r="BS480" s="4"/>
      <c r="CE480" s="1"/>
      <c r="CI480" s="1"/>
    </row>
  </sheetData>
  <sheetProtection/>
  <mergeCells count="75">
    <mergeCell ref="C1:T1"/>
    <mergeCell ref="A3:A4"/>
    <mergeCell ref="B3:B4"/>
    <mergeCell ref="C3:I3"/>
    <mergeCell ref="J3:J4"/>
    <mergeCell ref="K3:Q3"/>
    <mergeCell ref="R3:X3"/>
    <mergeCell ref="E5:E9"/>
    <mergeCell ref="F5:F9"/>
    <mergeCell ref="A11:A12"/>
    <mergeCell ref="B11:B12"/>
    <mergeCell ref="C11:I11"/>
    <mergeCell ref="AA11:AA12"/>
    <mergeCell ref="Q5:Q9"/>
    <mergeCell ref="X5:X9"/>
    <mergeCell ref="D5:D9"/>
    <mergeCell ref="I13:I17"/>
    <mergeCell ref="P13:P17"/>
    <mergeCell ref="W13:W17"/>
    <mergeCell ref="Y13:Y17"/>
    <mergeCell ref="Q11:W11"/>
    <mergeCell ref="X11:X12"/>
    <mergeCell ref="J11:P11"/>
    <mergeCell ref="A19:A20"/>
    <mergeCell ref="B19:B20"/>
    <mergeCell ref="C19:C20"/>
    <mergeCell ref="D19:D20"/>
    <mergeCell ref="Y11:Y12"/>
    <mergeCell ref="Z11:Z12"/>
    <mergeCell ref="I19:I20"/>
    <mergeCell ref="J19:J20"/>
    <mergeCell ref="K19:K20"/>
    <mergeCell ref="L19:L20"/>
    <mergeCell ref="Z19:Z20"/>
    <mergeCell ref="E19:E20"/>
    <mergeCell ref="F19:F20"/>
    <mergeCell ref="G19:G20"/>
    <mergeCell ref="H19:H20"/>
    <mergeCell ref="R19:R20"/>
    <mergeCell ref="S19:S20"/>
    <mergeCell ref="X19:X20"/>
    <mergeCell ref="Y19:Y20"/>
    <mergeCell ref="Q19:Q20"/>
    <mergeCell ref="U19:U20"/>
    <mergeCell ref="T19:T20"/>
    <mergeCell ref="M19:M20"/>
    <mergeCell ref="N19:N20"/>
    <mergeCell ref="O19:O20"/>
    <mergeCell ref="P19:P20"/>
    <mergeCell ref="A27:A28"/>
    <mergeCell ref="B27:B28"/>
    <mergeCell ref="C27:C28"/>
    <mergeCell ref="D27:D28"/>
    <mergeCell ref="AA19:AA20"/>
    <mergeCell ref="AB19:AB20"/>
    <mergeCell ref="L21:L25"/>
    <mergeCell ref="N21:N25"/>
    <mergeCell ref="V19:V20"/>
    <mergeCell ref="W19:W20"/>
    <mergeCell ref="K27:K28"/>
    <mergeCell ref="L27:L28"/>
    <mergeCell ref="E27:E28"/>
    <mergeCell ref="F27:F28"/>
    <mergeCell ref="G27:G28"/>
    <mergeCell ref="H27:H28"/>
    <mergeCell ref="C35:T35"/>
    <mergeCell ref="C36:AA36"/>
    <mergeCell ref="C37:AA37"/>
    <mergeCell ref="M27:M28"/>
    <mergeCell ref="N27:N28"/>
    <mergeCell ref="O27:O28"/>
    <mergeCell ref="L29:L33"/>
    <mergeCell ref="M29:M33"/>
    <mergeCell ref="I27:I28"/>
    <mergeCell ref="J27:J28"/>
  </mergeCells>
  <printOptions/>
  <pageMargins left="0.75" right="0.75" top="1" bottom="1" header="0.5" footer="0.5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2016-12-06T02:52:51Z</cp:lastPrinted>
  <dcterms:created xsi:type="dcterms:W3CDTF">1996-10-08T23:32:33Z</dcterms:created>
  <dcterms:modified xsi:type="dcterms:W3CDTF">2016-12-06T03:28:34Z</dcterms:modified>
  <cp:category/>
  <cp:version/>
  <cp:contentType/>
  <cp:contentStatus/>
</cp:coreProperties>
</file>