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5480" windowHeight="8370" activeTab="0"/>
  </bookViews>
  <sheets>
    <sheet name="План мероприятий 2" sheetId="1" r:id="rId1"/>
  </sheets>
  <definedNames>
    <definedName name="_xlnm.Print_Titles" localSheetId="0">'План мероприятий 2'!$12:$14</definedName>
    <definedName name="_xlnm.Print_Area" localSheetId="0">'План мероприятий 2'!$A$1:$J$164</definedName>
  </definedNames>
  <calcPr fullCalcOnLoad="1"/>
</workbook>
</file>

<file path=xl/sharedStrings.xml><?xml version="1.0" encoding="utf-8"?>
<sst xmlns="http://schemas.openxmlformats.org/spreadsheetml/2006/main" count="150" uniqueCount="78">
  <si>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</si>
  <si>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</si>
  <si>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</si>
  <si>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</si>
  <si>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</si>
  <si>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</si>
  <si>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</si>
  <si>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</si>
  <si>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</si>
  <si>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</si>
  <si>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</si>
  <si>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</si>
  <si>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</si>
  <si>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</si>
  <si>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</si>
  <si>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</si>
  <si>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</si>
  <si>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</si>
  <si>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</si>
  <si>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</si>
  <si>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</si>
  <si>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</si>
  <si>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</si>
  <si>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</si>
  <si>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</si>
  <si>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</si>
  <si>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</si>
  <si>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</si>
  <si>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</si>
  <si>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</si>
  <si>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</si>
  <si>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</si>
  <si>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</si>
  <si>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</si>
  <si>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</si>
  <si>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</si>
  <si>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</si>
  <si>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</si>
  <si>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</si>
  <si>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</si>
  <si>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</si>
  <si>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</si>
  <si>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</si>
  <si>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</si>
  <si>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</si>
  <si>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</si>
  <si>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</si>
  <si>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</si>
  <si>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</si>
  <si>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</si>
  <si>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</si>
  <si>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</si>
  <si>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</si>
  <si>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</si>
  <si>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</si>
  <si>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</si>
  <si>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</si>
  <si>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</si>
  <si>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</si>
  <si>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</si>
  <si>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</si>
  <si>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</si>
  <si>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</si>
  <si>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</si>
  <si>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</si>
  <si>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</si>
  <si>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</si>
  <si>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</si>
  <si>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</si>
  <si>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</t>
  </si>
  <si>
    <t>к постановлению Администрации Североуральского городского округа</t>
  </si>
  <si>
    <t>к муниципальной программе Североуральского городского округа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</si>
  <si>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годы, всего, в том числе:</t>
  </si>
  <si>
    <t>11, 11-1</t>
  </si>
  <si>
    <t>Мероприятие 25.                                                                                                                           Обеспечение персонифицированного финансирования дополнительного образования детей, всего, в том числе:</t>
  </si>
  <si>
    <t>12-1, 12-2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</si>
  <si>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и полномочия учредителя осуществляет Управление образования Администрации Североуральского городского округа, всего, в том числе:</t>
  </si>
  <si>
    <t>от 12.12.2019 № 1318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</si>
</sst>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56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Alignment="1">
      <alignment/>
    </xf>
    <xf numFmtId="182" fontId="2" fillId="0" borderId="0" xfId="0" applyNumberFormat="1" applyFont="1" applyFill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82" fontId="7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82" fontId="9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9" fillId="0" borderId="11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1" fontId="9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82" fontId="11" fillId="0" borderId="0" xfId="0" applyNumberFormat="1" applyFont="1" applyFill="1" applyAlignment="1">
      <alignment horizontal="center" vertical="center" wrapText="1"/>
    </xf>
    <xf numFmtId="182" fontId="12" fillId="0" borderId="0" xfId="0" applyNumberFormat="1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182" fontId="14" fillId="33" borderId="12" xfId="0" applyNumberFormat="1" applyFont="1" applyFill="1" applyBorder="1" applyAlignment="1">
      <alignment horizontal="right" vertical="center" wrapText="1"/>
    </xf>
    <xf numFmtId="182" fontId="14" fillId="33" borderId="13" xfId="0" applyNumberFormat="1" applyFont="1" applyFill="1" applyBorder="1" applyAlignment="1">
      <alignment horizontal="right" vertical="center" wrapText="1"/>
    </xf>
    <xf numFmtId="177" fontId="11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178" fontId="12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>
      <alignment horizontal="right" vertical="center" wrapText="1"/>
    </xf>
    <xf numFmtId="182" fontId="10" fillId="33" borderId="13" xfId="0" applyNumberFormat="1" applyFont="1" applyFill="1" applyBorder="1" applyAlignment="1">
      <alignment horizontal="righ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182" fontId="7" fillId="33" borderId="13" xfId="0" applyNumberFormat="1" applyFont="1" applyFill="1" applyBorder="1" applyAlignment="1">
      <alignment horizontal="center" vertical="center" wrapText="1"/>
    </xf>
    <xf numFmtId="182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182" fontId="7" fillId="33" borderId="10" xfId="0" applyNumberFormat="1" applyFont="1" applyFill="1" applyBorder="1" applyAlignment="1">
      <alignment horizontal="right" vertical="center" wrapText="1"/>
    </xf>
    <xf numFmtId="182" fontId="7" fillId="33" borderId="11" xfId="0" applyNumberFormat="1" applyFont="1" applyFill="1" applyBorder="1" applyAlignment="1">
      <alignment horizontal="right" vertical="center" wrapText="1"/>
    </xf>
    <xf numFmtId="177" fontId="13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182" fontId="9" fillId="33" borderId="12" xfId="0" applyNumberFormat="1" applyFont="1" applyFill="1" applyBorder="1" applyAlignment="1">
      <alignment horizontal="right" vertical="center" wrapText="1"/>
    </xf>
    <xf numFmtId="182" fontId="9" fillId="33" borderId="13" xfId="0" applyNumberFormat="1" applyFont="1" applyFill="1" applyBorder="1" applyAlignment="1">
      <alignment horizontal="right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182" fontId="9" fillId="33" borderId="11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left" vertical="center" wrapText="1"/>
    </xf>
    <xf numFmtId="182" fontId="7" fillId="33" borderId="12" xfId="0" applyNumberFormat="1" applyFont="1" applyFill="1" applyBorder="1" applyAlignment="1">
      <alignment horizontal="right" vertical="center" wrapText="1"/>
    </xf>
    <xf numFmtId="182" fontId="7" fillId="33" borderId="13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178" fontId="9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Layout" zoomScaleSheetLayoutView="100" workbookViewId="0" topLeftCell="A46">
      <selection activeCell="B56" sqref="B56:B58"/>
    </sheetView>
  </sheetViews>
  <sheetFormatPr defaultColWidth="9.00390625" defaultRowHeight="12.75"/>
  <cols>
    <col min="1" max="1" width="8.25390625" style="11" customWidth="1"/>
    <col min="2" max="2" width="64.375" style="7" customWidth="1"/>
    <col min="3" max="3" width="18.00390625" style="3" customWidth="1"/>
    <col min="4" max="5" width="14.625" style="0" customWidth="1"/>
    <col min="6" max="6" width="14.625" style="13" customWidth="1"/>
    <col min="7" max="9" width="14.625" style="0" customWidth="1"/>
    <col min="10" max="10" width="20.00390625" style="5" customWidth="1"/>
    <col min="11" max="11" width="3.75390625" style="46" customWidth="1"/>
  </cols>
  <sheetData>
    <row r="1" spans="1:11" s="1" customFormat="1" ht="15.75">
      <c r="A1" s="11"/>
      <c r="B1" s="6"/>
      <c r="C1" s="8"/>
      <c r="D1" s="10"/>
      <c r="E1" s="4"/>
      <c r="F1" s="52" t="s">
        <v>69</v>
      </c>
      <c r="G1" s="52"/>
      <c r="H1" s="52"/>
      <c r="I1" s="52"/>
      <c r="J1" s="52"/>
      <c r="K1" s="36"/>
    </row>
    <row r="2" spans="1:11" s="1" customFormat="1" ht="15.75">
      <c r="A2" s="11"/>
      <c r="B2" s="6"/>
      <c r="C2" s="8"/>
      <c r="E2" s="4"/>
      <c r="F2" s="52" t="s">
        <v>70</v>
      </c>
      <c r="G2" s="52"/>
      <c r="H2" s="52"/>
      <c r="I2" s="52"/>
      <c r="J2" s="52"/>
      <c r="K2" s="36"/>
    </row>
    <row r="3" spans="1:11" s="1" customFormat="1" ht="15.75">
      <c r="A3" s="11"/>
      <c r="B3" s="6"/>
      <c r="C3" s="8"/>
      <c r="E3" s="4"/>
      <c r="F3" s="52" t="s">
        <v>77</v>
      </c>
      <c r="G3" s="52"/>
      <c r="H3" s="52"/>
      <c r="I3" s="52"/>
      <c r="J3" s="52"/>
      <c r="K3" s="36"/>
    </row>
    <row r="4" spans="1:11" s="1" customFormat="1" ht="15.75">
      <c r="A4" s="11"/>
      <c r="B4" s="6"/>
      <c r="C4" s="8"/>
      <c r="E4" s="4"/>
      <c r="F4" s="52" t="s">
        <v>9</v>
      </c>
      <c r="G4" s="52"/>
      <c r="H4" s="52"/>
      <c r="I4" s="52"/>
      <c r="J4" s="52"/>
      <c r="K4" s="36"/>
    </row>
    <row r="5" spans="1:11" s="1" customFormat="1" ht="15.75">
      <c r="A5" s="11"/>
      <c r="B5" s="6"/>
      <c r="C5" s="8"/>
      <c r="E5" s="4"/>
      <c r="F5" s="52" t="s">
        <v>71</v>
      </c>
      <c r="G5" s="52"/>
      <c r="H5" s="52"/>
      <c r="I5" s="52"/>
      <c r="J5" s="52"/>
      <c r="K5" s="36"/>
    </row>
    <row r="6" spans="1:11" s="1" customFormat="1" ht="15">
      <c r="A6" s="11"/>
      <c r="B6" s="6"/>
      <c r="C6" s="31"/>
      <c r="D6" s="10"/>
      <c r="E6" s="4"/>
      <c r="F6" s="52" t="s">
        <v>44</v>
      </c>
      <c r="G6" s="52"/>
      <c r="H6" s="52"/>
      <c r="I6" s="52"/>
      <c r="J6" s="52"/>
      <c r="K6" s="36"/>
    </row>
    <row r="7" spans="1:11" s="1" customFormat="1" ht="15">
      <c r="A7" s="11"/>
      <c r="B7" s="6"/>
      <c r="C7" s="15"/>
      <c r="E7" s="4"/>
      <c r="F7" s="9"/>
      <c r="G7" s="16"/>
      <c r="H7" s="53"/>
      <c r="I7" s="53"/>
      <c r="K7" s="36"/>
    </row>
    <row r="8" spans="1:11" s="1" customFormat="1" ht="15.75">
      <c r="A8" s="51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36"/>
    </row>
    <row r="9" spans="1:11" s="1" customFormat="1" ht="15.75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36"/>
    </row>
    <row r="10" spans="1:11" s="1" customFormat="1" ht="15.75">
      <c r="A10" s="51" t="s">
        <v>44</v>
      </c>
      <c r="B10" s="51"/>
      <c r="C10" s="51"/>
      <c r="D10" s="51"/>
      <c r="E10" s="51"/>
      <c r="F10" s="51"/>
      <c r="G10" s="51"/>
      <c r="H10" s="51"/>
      <c r="I10" s="51"/>
      <c r="J10" s="51"/>
      <c r="K10" s="36"/>
    </row>
    <row r="11" spans="1:11" s="1" customFormat="1" ht="15">
      <c r="A11" s="11"/>
      <c r="B11" s="2"/>
      <c r="C11" s="17"/>
      <c r="F11" s="12"/>
      <c r="I11" s="14"/>
      <c r="J11" s="33"/>
      <c r="K11" s="36"/>
    </row>
    <row r="12" spans="1:11" s="18" customFormat="1" ht="45" customHeight="1">
      <c r="A12" s="54" t="s">
        <v>0</v>
      </c>
      <c r="B12" s="55" t="s">
        <v>14</v>
      </c>
      <c r="C12" s="56" t="s">
        <v>45</v>
      </c>
      <c r="D12" s="57"/>
      <c r="E12" s="57"/>
      <c r="F12" s="57"/>
      <c r="G12" s="57"/>
      <c r="H12" s="57"/>
      <c r="I12" s="57"/>
      <c r="J12" s="58" t="s">
        <v>3</v>
      </c>
      <c r="K12" s="37"/>
    </row>
    <row r="13" spans="1:11" s="18" customFormat="1" ht="42.75" customHeight="1">
      <c r="A13" s="59"/>
      <c r="B13" s="60"/>
      <c r="C13" s="61" t="s">
        <v>2</v>
      </c>
      <c r="D13" s="62" t="s">
        <v>33</v>
      </c>
      <c r="E13" s="62" t="s">
        <v>34</v>
      </c>
      <c r="F13" s="62" t="s">
        <v>35</v>
      </c>
      <c r="G13" s="62" t="s">
        <v>36</v>
      </c>
      <c r="H13" s="62" t="s">
        <v>37</v>
      </c>
      <c r="I13" s="63" t="s">
        <v>38</v>
      </c>
      <c r="J13" s="58"/>
      <c r="K13" s="37"/>
    </row>
    <row r="14" spans="1:11" s="34" customFormat="1" ht="15.75" customHeight="1">
      <c r="A14" s="64" t="s">
        <v>23</v>
      </c>
      <c r="B14" s="65">
        <v>2</v>
      </c>
      <c r="C14" s="66">
        <v>3</v>
      </c>
      <c r="D14" s="67">
        <v>4</v>
      </c>
      <c r="E14" s="67">
        <v>5</v>
      </c>
      <c r="F14" s="67">
        <v>6</v>
      </c>
      <c r="G14" s="67">
        <v>7</v>
      </c>
      <c r="H14" s="67">
        <v>8</v>
      </c>
      <c r="I14" s="68">
        <v>9</v>
      </c>
      <c r="J14" s="66">
        <v>10</v>
      </c>
      <c r="K14" s="38"/>
    </row>
    <row r="15" spans="1:11" s="19" customFormat="1" ht="15.75">
      <c r="A15" s="69" t="s">
        <v>23</v>
      </c>
      <c r="B15" s="70" t="s">
        <v>11</v>
      </c>
      <c r="C15" s="71">
        <f>SUM(D15:I15)</f>
        <v>4668282.331290001</v>
      </c>
      <c r="D15" s="71">
        <f aca="true" t="shared" si="0" ref="D15:I15">SUM(D16:D18)</f>
        <v>937174.5312900002</v>
      </c>
      <c r="E15" s="71">
        <f t="shared" si="0"/>
        <v>728779</v>
      </c>
      <c r="F15" s="71">
        <f t="shared" si="0"/>
        <v>751048.7000000001</v>
      </c>
      <c r="G15" s="71">
        <f t="shared" si="0"/>
        <v>750426.7000000001</v>
      </c>
      <c r="H15" s="71">
        <f t="shared" si="0"/>
        <v>750426.7000000001</v>
      </c>
      <c r="I15" s="72">
        <f t="shared" si="0"/>
        <v>750426.7000000001</v>
      </c>
      <c r="J15" s="73"/>
      <c r="K15" s="48"/>
    </row>
    <row r="16" spans="1:11" s="20" customFormat="1" ht="15" customHeight="1">
      <c r="A16" s="69" t="s">
        <v>57</v>
      </c>
      <c r="B16" s="74" t="s">
        <v>4</v>
      </c>
      <c r="C16" s="71">
        <f>SUM(C21)</f>
        <v>1862115.9102899998</v>
      </c>
      <c r="D16" s="71">
        <f aca="true" t="shared" si="1" ref="C16:I18">SUM(D21)</f>
        <v>353888.81029000005</v>
      </c>
      <c r="E16" s="71">
        <f t="shared" si="1"/>
        <v>302049.9</v>
      </c>
      <c r="F16" s="71">
        <f t="shared" si="1"/>
        <v>302010.80000000005</v>
      </c>
      <c r="G16" s="71">
        <f t="shared" si="1"/>
        <v>301388.80000000005</v>
      </c>
      <c r="H16" s="71">
        <f t="shared" si="1"/>
        <v>301388.80000000005</v>
      </c>
      <c r="I16" s="72">
        <f t="shared" si="1"/>
        <v>301388.80000000005</v>
      </c>
      <c r="J16" s="75"/>
      <c r="K16" s="49"/>
    </row>
    <row r="17" spans="1:11" s="20" customFormat="1" ht="15" customHeight="1">
      <c r="A17" s="76">
        <f>A16+1</f>
        <v>3</v>
      </c>
      <c r="B17" s="74" t="s">
        <v>6</v>
      </c>
      <c r="C17" s="71">
        <f>SUM(C22)</f>
        <v>2806166.421</v>
      </c>
      <c r="D17" s="71">
        <f>SUM(D22)</f>
        <v>583285.7210000001</v>
      </c>
      <c r="E17" s="71">
        <f>SUM(E22)</f>
        <v>426729.10000000003</v>
      </c>
      <c r="F17" s="71">
        <f t="shared" si="1"/>
        <v>449037.9</v>
      </c>
      <c r="G17" s="71">
        <f t="shared" si="1"/>
        <v>449037.9</v>
      </c>
      <c r="H17" s="71">
        <f t="shared" si="1"/>
        <v>449037.9</v>
      </c>
      <c r="I17" s="72">
        <f t="shared" si="1"/>
        <v>449037.9</v>
      </c>
      <c r="J17" s="75"/>
      <c r="K17" s="39"/>
    </row>
    <row r="18" spans="1:11" s="20" customFormat="1" ht="15" customHeight="1">
      <c r="A18" s="76">
        <f>A17+1</f>
        <v>4</v>
      </c>
      <c r="B18" s="74" t="s">
        <v>5</v>
      </c>
      <c r="C18" s="71">
        <f t="shared" si="1"/>
        <v>0</v>
      </c>
      <c r="D18" s="71">
        <f t="shared" si="1"/>
        <v>0</v>
      </c>
      <c r="E18" s="71">
        <f t="shared" si="1"/>
        <v>0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2">
        <f t="shared" si="1"/>
        <v>0</v>
      </c>
      <c r="J18" s="75"/>
      <c r="K18" s="39"/>
    </row>
    <row r="19" spans="1:11" s="20" customFormat="1" ht="15" customHeight="1">
      <c r="A19" s="69"/>
      <c r="B19" s="74"/>
      <c r="C19" s="71"/>
      <c r="D19" s="77"/>
      <c r="E19" s="77"/>
      <c r="F19" s="77"/>
      <c r="G19" s="77"/>
      <c r="H19" s="77"/>
      <c r="I19" s="78"/>
      <c r="J19" s="79"/>
      <c r="K19" s="39"/>
    </row>
    <row r="20" spans="1:11" s="21" customFormat="1" ht="15.75">
      <c r="A20" s="69" t="s">
        <v>58</v>
      </c>
      <c r="B20" s="70" t="s">
        <v>7</v>
      </c>
      <c r="C20" s="71">
        <f>SUM(D20:I20)</f>
        <v>4668282.331290001</v>
      </c>
      <c r="D20" s="71">
        <f aca="true" t="shared" si="2" ref="D20:I20">SUM(D21:D23)</f>
        <v>937174.5312900002</v>
      </c>
      <c r="E20" s="71">
        <f t="shared" si="2"/>
        <v>728779</v>
      </c>
      <c r="F20" s="71">
        <f t="shared" si="2"/>
        <v>751048.7000000001</v>
      </c>
      <c r="G20" s="71">
        <f t="shared" si="2"/>
        <v>750426.7000000001</v>
      </c>
      <c r="H20" s="71">
        <f t="shared" si="2"/>
        <v>750426.7000000001</v>
      </c>
      <c r="I20" s="72">
        <f t="shared" si="2"/>
        <v>750426.7000000001</v>
      </c>
      <c r="J20" s="73"/>
      <c r="K20" s="40"/>
    </row>
    <row r="21" spans="1:11" s="20" customFormat="1" ht="15" customHeight="1">
      <c r="A21" s="76">
        <f>A20+1</f>
        <v>6</v>
      </c>
      <c r="B21" s="74" t="s">
        <v>4</v>
      </c>
      <c r="C21" s="71">
        <f aca="true" t="shared" si="3" ref="C21:I21">SUM(C33+C135+C147)</f>
        <v>1862115.9102899998</v>
      </c>
      <c r="D21" s="71">
        <f t="shared" si="3"/>
        <v>353888.81029000005</v>
      </c>
      <c r="E21" s="71">
        <f t="shared" si="3"/>
        <v>302049.9</v>
      </c>
      <c r="F21" s="71">
        <f t="shared" si="3"/>
        <v>302010.80000000005</v>
      </c>
      <c r="G21" s="71">
        <f t="shared" si="3"/>
        <v>301388.80000000005</v>
      </c>
      <c r="H21" s="71">
        <f t="shared" si="3"/>
        <v>301388.80000000005</v>
      </c>
      <c r="I21" s="71">
        <f t="shared" si="3"/>
        <v>301388.80000000005</v>
      </c>
      <c r="J21" s="75"/>
      <c r="K21" s="39"/>
    </row>
    <row r="22" spans="1:11" s="20" customFormat="1" ht="15" customHeight="1">
      <c r="A22" s="76">
        <f>A21+1</f>
        <v>7</v>
      </c>
      <c r="B22" s="74" t="s">
        <v>6</v>
      </c>
      <c r="C22" s="71">
        <f aca="true" t="shared" si="4" ref="C22:I22">SUM(C34+C148)</f>
        <v>2806166.421</v>
      </c>
      <c r="D22" s="71">
        <f t="shared" si="4"/>
        <v>583285.7210000001</v>
      </c>
      <c r="E22" s="71">
        <f t="shared" si="4"/>
        <v>426729.10000000003</v>
      </c>
      <c r="F22" s="71">
        <f t="shared" si="4"/>
        <v>449037.9</v>
      </c>
      <c r="G22" s="71">
        <f t="shared" si="4"/>
        <v>449037.9</v>
      </c>
      <c r="H22" s="71">
        <f t="shared" si="4"/>
        <v>449037.9</v>
      </c>
      <c r="I22" s="72">
        <f t="shared" si="4"/>
        <v>449037.9</v>
      </c>
      <c r="J22" s="75"/>
      <c r="K22" s="39"/>
    </row>
    <row r="23" spans="1:11" s="20" customFormat="1" ht="15" customHeight="1">
      <c r="A23" s="76">
        <f>A22+1</f>
        <v>8</v>
      </c>
      <c r="B23" s="74" t="s">
        <v>5</v>
      </c>
      <c r="C23" s="71">
        <f>SUM(C35)</f>
        <v>0</v>
      </c>
      <c r="D23" s="71">
        <f aca="true" t="shared" si="5" ref="D23:I23">SUM(D35)</f>
        <v>0</v>
      </c>
      <c r="E23" s="71">
        <f t="shared" si="5"/>
        <v>0</v>
      </c>
      <c r="F23" s="71">
        <f t="shared" si="5"/>
        <v>0</v>
      </c>
      <c r="G23" s="71">
        <f t="shared" si="5"/>
        <v>0</v>
      </c>
      <c r="H23" s="71">
        <f t="shared" si="5"/>
        <v>0</v>
      </c>
      <c r="I23" s="72">
        <f t="shared" si="5"/>
        <v>0</v>
      </c>
      <c r="J23" s="75"/>
      <c r="K23" s="39"/>
    </row>
    <row r="24" spans="1:11" s="20" customFormat="1" ht="15" customHeight="1">
      <c r="A24" s="69"/>
      <c r="B24" s="80"/>
      <c r="C24" s="71"/>
      <c r="D24" s="77"/>
      <c r="E24" s="77"/>
      <c r="F24" s="77"/>
      <c r="G24" s="77"/>
      <c r="H24" s="77"/>
      <c r="I24" s="78"/>
      <c r="J24" s="79"/>
      <c r="K24" s="39"/>
    </row>
    <row r="25" spans="1:11" s="22" customFormat="1" ht="15" customHeight="1">
      <c r="A25" s="81"/>
      <c r="B25" s="82"/>
      <c r="C25" s="83" t="s">
        <v>31</v>
      </c>
      <c r="D25" s="84"/>
      <c r="E25" s="84"/>
      <c r="F25" s="84"/>
      <c r="G25" s="84"/>
      <c r="H25" s="84"/>
      <c r="I25" s="84"/>
      <c r="J25" s="85"/>
      <c r="K25" s="41"/>
    </row>
    <row r="26" spans="1:11" s="24" customFormat="1" ht="15" customHeight="1">
      <c r="A26" s="76">
        <f>A23+1</f>
        <v>9</v>
      </c>
      <c r="B26" s="86" t="s">
        <v>12</v>
      </c>
      <c r="C26" s="87">
        <f>SUM(C32)</f>
        <v>4387790.196289999</v>
      </c>
      <c r="D26" s="87">
        <f aca="true" t="shared" si="6" ref="D26:I29">SUM(D32)</f>
        <v>894416.3962900002</v>
      </c>
      <c r="E26" s="87">
        <f t="shared" si="6"/>
        <v>682082.6000000001</v>
      </c>
      <c r="F26" s="87">
        <f t="shared" si="6"/>
        <v>703289.3</v>
      </c>
      <c r="G26" s="87">
        <f t="shared" si="6"/>
        <v>702667.3</v>
      </c>
      <c r="H26" s="87">
        <f t="shared" si="6"/>
        <v>702667.3</v>
      </c>
      <c r="I26" s="88">
        <f t="shared" si="6"/>
        <v>702667.3</v>
      </c>
      <c r="J26" s="89"/>
      <c r="K26" s="42"/>
    </row>
    <row r="27" spans="1:11" s="25" customFormat="1" ht="15" customHeight="1">
      <c r="A27" s="76">
        <f>A26+1</f>
        <v>10</v>
      </c>
      <c r="B27" s="74" t="s">
        <v>4</v>
      </c>
      <c r="C27" s="87">
        <f>SUM(C33)</f>
        <v>1581623.7752899998</v>
      </c>
      <c r="D27" s="87">
        <f t="shared" si="6"/>
        <v>311130.67529000004</v>
      </c>
      <c r="E27" s="87">
        <f t="shared" si="6"/>
        <v>255353.5</v>
      </c>
      <c r="F27" s="87">
        <f t="shared" si="6"/>
        <v>254251.40000000002</v>
      </c>
      <c r="G27" s="87">
        <f t="shared" si="6"/>
        <v>253629.40000000002</v>
      </c>
      <c r="H27" s="87">
        <f t="shared" si="6"/>
        <v>253629.40000000002</v>
      </c>
      <c r="I27" s="88">
        <f t="shared" si="6"/>
        <v>253629.40000000002</v>
      </c>
      <c r="J27" s="90"/>
      <c r="K27" s="37"/>
    </row>
    <row r="28" spans="1:11" s="25" customFormat="1" ht="15" customHeight="1">
      <c r="A28" s="76">
        <f>A27+1</f>
        <v>11</v>
      </c>
      <c r="B28" s="74" t="s">
        <v>6</v>
      </c>
      <c r="C28" s="87">
        <f>SUM(C34)</f>
        <v>2806166.421</v>
      </c>
      <c r="D28" s="87">
        <f>SUM(D34)</f>
        <v>583285.7210000001</v>
      </c>
      <c r="E28" s="87">
        <f t="shared" si="6"/>
        <v>426729.10000000003</v>
      </c>
      <c r="F28" s="87">
        <f t="shared" si="6"/>
        <v>449037.9</v>
      </c>
      <c r="G28" s="87">
        <f t="shared" si="6"/>
        <v>449037.9</v>
      </c>
      <c r="H28" s="87">
        <f t="shared" si="6"/>
        <v>449037.9</v>
      </c>
      <c r="I28" s="88">
        <f t="shared" si="6"/>
        <v>449037.9</v>
      </c>
      <c r="J28" s="90"/>
      <c r="K28" s="37"/>
    </row>
    <row r="29" spans="1:11" s="25" customFormat="1" ht="15" customHeight="1">
      <c r="A29" s="76">
        <f>A28+1</f>
        <v>12</v>
      </c>
      <c r="B29" s="74" t="s">
        <v>5</v>
      </c>
      <c r="C29" s="87">
        <f>SUM(C35)</f>
        <v>0</v>
      </c>
      <c r="D29" s="87">
        <f t="shared" si="6"/>
        <v>0</v>
      </c>
      <c r="E29" s="87">
        <f t="shared" si="6"/>
        <v>0</v>
      </c>
      <c r="F29" s="87">
        <f t="shared" si="6"/>
        <v>0</v>
      </c>
      <c r="G29" s="87">
        <f t="shared" si="6"/>
        <v>0</v>
      </c>
      <c r="H29" s="87">
        <f t="shared" si="6"/>
        <v>0</v>
      </c>
      <c r="I29" s="88">
        <f t="shared" si="6"/>
        <v>0</v>
      </c>
      <c r="J29" s="90"/>
      <c r="K29" s="37"/>
    </row>
    <row r="30" spans="1:11" s="25" customFormat="1" ht="15" customHeight="1">
      <c r="A30" s="81"/>
      <c r="B30" s="91"/>
      <c r="C30" s="87"/>
      <c r="D30" s="92"/>
      <c r="E30" s="92"/>
      <c r="F30" s="92"/>
      <c r="G30" s="92"/>
      <c r="H30" s="92"/>
      <c r="I30" s="93"/>
      <c r="J30" s="90"/>
      <c r="K30" s="37"/>
    </row>
    <row r="31" spans="1:11" s="25" customFormat="1" ht="15" customHeight="1">
      <c r="A31" s="81"/>
      <c r="B31" s="82"/>
      <c r="C31" s="83" t="s">
        <v>13</v>
      </c>
      <c r="D31" s="84"/>
      <c r="E31" s="84"/>
      <c r="F31" s="84"/>
      <c r="G31" s="84"/>
      <c r="H31" s="84"/>
      <c r="I31" s="84"/>
      <c r="J31" s="85"/>
      <c r="K31" s="37"/>
    </row>
    <row r="32" spans="1:11" s="24" customFormat="1" ht="15" customHeight="1">
      <c r="A32" s="94">
        <f>A29+1</f>
        <v>13</v>
      </c>
      <c r="B32" s="86" t="s">
        <v>15</v>
      </c>
      <c r="C32" s="87">
        <f>SUM(D32:I32)</f>
        <v>4387790.196289999</v>
      </c>
      <c r="D32" s="87">
        <f aca="true" t="shared" si="7" ref="D32:I32">SUM(D33:D35)</f>
        <v>894416.3962900002</v>
      </c>
      <c r="E32" s="87">
        <f t="shared" si="7"/>
        <v>682082.6000000001</v>
      </c>
      <c r="F32" s="87">
        <f t="shared" si="7"/>
        <v>703289.3</v>
      </c>
      <c r="G32" s="87">
        <f t="shared" si="7"/>
        <v>702667.3</v>
      </c>
      <c r="H32" s="87">
        <f t="shared" si="7"/>
        <v>702667.3</v>
      </c>
      <c r="I32" s="88">
        <f t="shared" si="7"/>
        <v>702667.3</v>
      </c>
      <c r="J32" s="89"/>
      <c r="K32" s="42"/>
    </row>
    <row r="33" spans="1:11" s="25" customFormat="1" ht="15" customHeight="1">
      <c r="A33" s="94">
        <f>A32+1</f>
        <v>14</v>
      </c>
      <c r="B33" s="74" t="s">
        <v>4</v>
      </c>
      <c r="C33" s="87">
        <f>SUM(D33:I33)</f>
        <v>1581623.7752899998</v>
      </c>
      <c r="D33" s="92">
        <f aca="true" t="shared" si="8" ref="D33:I33">SUM(D41+D48+D51+D54+D57+D61+D64+D71+D75+D80+D83+D86+D89+D93+D96+D100+D105+D110+D115+D119+D123+D127)</f>
        <v>311130.67529000004</v>
      </c>
      <c r="E33" s="92">
        <f t="shared" si="8"/>
        <v>255353.5</v>
      </c>
      <c r="F33" s="92">
        <f t="shared" si="8"/>
        <v>254251.40000000002</v>
      </c>
      <c r="G33" s="92">
        <f t="shared" si="8"/>
        <v>253629.40000000002</v>
      </c>
      <c r="H33" s="92">
        <f t="shared" si="8"/>
        <v>253629.40000000002</v>
      </c>
      <c r="I33" s="92">
        <f t="shared" si="8"/>
        <v>253629.40000000002</v>
      </c>
      <c r="J33" s="90"/>
      <c r="K33" s="37"/>
    </row>
    <row r="34" spans="1:11" s="25" customFormat="1" ht="15" customHeight="1">
      <c r="A34" s="94">
        <f>A33+1</f>
        <v>15</v>
      </c>
      <c r="B34" s="74" t="s">
        <v>6</v>
      </c>
      <c r="C34" s="87">
        <f>SUM(D34:I34)</f>
        <v>2806166.421</v>
      </c>
      <c r="D34" s="92">
        <f aca="true" t="shared" si="9" ref="D34:I34">SUM(D38+D44+D58+D65+D68+D72+D76+D90+D97+D101+D106+D111+D116+D120+D124)</f>
        <v>583285.7210000001</v>
      </c>
      <c r="E34" s="92">
        <f t="shared" si="9"/>
        <v>426729.10000000003</v>
      </c>
      <c r="F34" s="92">
        <f t="shared" si="9"/>
        <v>449037.9</v>
      </c>
      <c r="G34" s="92">
        <f t="shared" si="9"/>
        <v>449037.9</v>
      </c>
      <c r="H34" s="92">
        <f t="shared" si="9"/>
        <v>449037.9</v>
      </c>
      <c r="I34" s="92">
        <f t="shared" si="9"/>
        <v>449037.9</v>
      </c>
      <c r="J34" s="90"/>
      <c r="K34" s="37"/>
    </row>
    <row r="35" spans="1:11" s="25" customFormat="1" ht="15" customHeight="1">
      <c r="A35" s="94">
        <f>A34+1</f>
        <v>16</v>
      </c>
      <c r="B35" s="74" t="s">
        <v>5</v>
      </c>
      <c r="C35" s="87">
        <f>SUM(D35:I35)</f>
        <v>0</v>
      </c>
      <c r="D35" s="95">
        <f aca="true" t="shared" si="10" ref="D35:I35">SUM(D77+D102+D107+D112)</f>
        <v>0</v>
      </c>
      <c r="E35" s="95">
        <f t="shared" si="10"/>
        <v>0</v>
      </c>
      <c r="F35" s="95">
        <f t="shared" si="10"/>
        <v>0</v>
      </c>
      <c r="G35" s="95">
        <f t="shared" si="10"/>
        <v>0</v>
      </c>
      <c r="H35" s="95">
        <f t="shared" si="10"/>
        <v>0</v>
      </c>
      <c r="I35" s="95">
        <f t="shared" si="10"/>
        <v>0</v>
      </c>
      <c r="J35" s="96"/>
      <c r="K35" s="37"/>
    </row>
    <row r="36" spans="1:11" s="25" customFormat="1" ht="15" customHeight="1">
      <c r="A36" s="94"/>
      <c r="B36" s="97"/>
      <c r="C36" s="87"/>
      <c r="D36" s="95"/>
      <c r="E36" s="95"/>
      <c r="F36" s="95"/>
      <c r="G36" s="95"/>
      <c r="H36" s="95"/>
      <c r="I36" s="98"/>
      <c r="J36" s="90"/>
      <c r="K36" s="37"/>
    </row>
    <row r="37" spans="1:11" s="27" customFormat="1" ht="95.25" customHeight="1">
      <c r="A37" s="94">
        <f>A35+1</f>
        <v>17</v>
      </c>
      <c r="B37" s="99" t="s">
        <v>63</v>
      </c>
      <c r="C37" s="100">
        <f>SUM(D37:I37)</f>
        <v>1083882.3</v>
      </c>
      <c r="D37" s="100">
        <f aca="true" t="shared" si="11" ref="D37:I37">SUM(D38)</f>
        <v>170934.3</v>
      </c>
      <c r="E37" s="100">
        <f t="shared" si="11"/>
        <v>175580</v>
      </c>
      <c r="F37" s="100">
        <f t="shared" si="11"/>
        <v>184342</v>
      </c>
      <c r="G37" s="100">
        <f t="shared" si="11"/>
        <v>184342</v>
      </c>
      <c r="H37" s="100">
        <f t="shared" si="11"/>
        <v>184342</v>
      </c>
      <c r="I37" s="101">
        <f t="shared" si="11"/>
        <v>184342</v>
      </c>
      <c r="J37" s="90" t="s">
        <v>46</v>
      </c>
      <c r="K37" s="43"/>
    </row>
    <row r="38" spans="1:11" s="28" customFormat="1" ht="15" customHeight="1">
      <c r="A38" s="94">
        <f>A37+1</f>
        <v>18</v>
      </c>
      <c r="B38" s="91" t="s">
        <v>6</v>
      </c>
      <c r="C38" s="92">
        <f>SUM(D38:I38)</f>
        <v>1083882.3</v>
      </c>
      <c r="D38" s="92">
        <f>167620+3314.3</f>
        <v>170934.3</v>
      </c>
      <c r="E38" s="92">
        <v>175580</v>
      </c>
      <c r="F38" s="92">
        <v>184342</v>
      </c>
      <c r="G38" s="92">
        <v>184342</v>
      </c>
      <c r="H38" s="92">
        <v>184342</v>
      </c>
      <c r="I38" s="92">
        <v>184342</v>
      </c>
      <c r="J38" s="90"/>
      <c r="K38" s="44"/>
    </row>
    <row r="39" spans="1:11" s="25" customFormat="1" ht="15" customHeight="1">
      <c r="A39" s="94"/>
      <c r="B39" s="91"/>
      <c r="C39" s="87"/>
      <c r="D39" s="95"/>
      <c r="E39" s="95"/>
      <c r="F39" s="95"/>
      <c r="G39" s="95"/>
      <c r="H39" s="95"/>
      <c r="I39" s="98"/>
      <c r="J39" s="90"/>
      <c r="K39" s="37"/>
    </row>
    <row r="40" spans="1:11" s="27" customFormat="1" ht="81" customHeight="1">
      <c r="A40" s="76">
        <f>A38+1</f>
        <v>19</v>
      </c>
      <c r="B40" s="102" t="s">
        <v>16</v>
      </c>
      <c r="C40" s="100">
        <f>SUM(D40:I40)</f>
        <v>646457.5</v>
      </c>
      <c r="D40" s="100">
        <f aca="true" t="shared" si="12" ref="D40:I40">SUM(D41:D41)</f>
        <v>97300</v>
      </c>
      <c r="E40" s="100">
        <f t="shared" si="12"/>
        <v>99636.3</v>
      </c>
      <c r="F40" s="100">
        <f t="shared" si="12"/>
        <v>112380.3</v>
      </c>
      <c r="G40" s="100">
        <f t="shared" si="12"/>
        <v>112380.3</v>
      </c>
      <c r="H40" s="100">
        <f t="shared" si="12"/>
        <v>112380.3</v>
      </c>
      <c r="I40" s="101">
        <f t="shared" si="12"/>
        <v>112380.3</v>
      </c>
      <c r="J40" s="90" t="s">
        <v>46</v>
      </c>
      <c r="K40" s="43"/>
    </row>
    <row r="41" spans="1:11" s="28" customFormat="1" ht="15" customHeight="1">
      <c r="A41" s="76">
        <f>A40+1</f>
        <v>20</v>
      </c>
      <c r="B41" s="91" t="s">
        <v>4</v>
      </c>
      <c r="C41" s="92">
        <f>SUM(D41:I41)</f>
        <v>646457.5</v>
      </c>
      <c r="D41" s="92">
        <f>97300</f>
        <v>97300</v>
      </c>
      <c r="E41" s="92">
        <f>110992.6-11356.3</f>
        <v>99636.3</v>
      </c>
      <c r="F41" s="92">
        <v>112380.3</v>
      </c>
      <c r="G41" s="92">
        <v>112380.3</v>
      </c>
      <c r="H41" s="92">
        <v>112380.3</v>
      </c>
      <c r="I41" s="92">
        <v>112380.3</v>
      </c>
      <c r="J41" s="90"/>
      <c r="K41" s="44"/>
    </row>
    <row r="42" spans="1:11" s="25" customFormat="1" ht="15" customHeight="1">
      <c r="A42" s="94"/>
      <c r="B42" s="91"/>
      <c r="C42" s="87"/>
      <c r="D42" s="95"/>
      <c r="E42" s="95"/>
      <c r="F42" s="95"/>
      <c r="G42" s="95"/>
      <c r="H42" s="95"/>
      <c r="I42" s="98"/>
      <c r="J42" s="90"/>
      <c r="K42" s="37"/>
    </row>
    <row r="43" spans="1:11" s="29" customFormat="1" ht="99.75" customHeight="1">
      <c r="A43" s="76">
        <f>A41+1</f>
        <v>21</v>
      </c>
      <c r="B43" s="102" t="s">
        <v>64</v>
      </c>
      <c r="C43" s="100">
        <f>SUM(D43:I43)</f>
        <v>1514364.3</v>
      </c>
      <c r="D43" s="100">
        <f aca="true" t="shared" si="13" ref="D43:I43">SUM(D44)</f>
        <v>278308.3</v>
      </c>
      <c r="E43" s="100">
        <f t="shared" si="13"/>
        <v>236832</v>
      </c>
      <c r="F43" s="100">
        <f t="shared" si="13"/>
        <v>249806</v>
      </c>
      <c r="G43" s="100">
        <f t="shared" si="13"/>
        <v>249806</v>
      </c>
      <c r="H43" s="100">
        <f t="shared" si="13"/>
        <v>249806</v>
      </c>
      <c r="I43" s="101">
        <f t="shared" si="13"/>
        <v>249806</v>
      </c>
      <c r="J43" s="90" t="s">
        <v>47</v>
      </c>
      <c r="K43" s="45"/>
    </row>
    <row r="44" spans="1:11" s="28" customFormat="1" ht="15" customHeight="1">
      <c r="A44" s="76">
        <f>A43+1</f>
        <v>22</v>
      </c>
      <c r="B44" s="91" t="s">
        <v>6</v>
      </c>
      <c r="C44" s="92">
        <f>SUM(D44:I44)</f>
        <v>1514364.3</v>
      </c>
      <c r="D44" s="92">
        <f>225030+1000+15278.3+37000</f>
        <v>278308.3</v>
      </c>
      <c r="E44" s="92">
        <f>235794+1038</f>
        <v>236832</v>
      </c>
      <c r="F44" s="92">
        <f>248726+1080</f>
        <v>249806</v>
      </c>
      <c r="G44" s="92">
        <v>249806</v>
      </c>
      <c r="H44" s="92">
        <v>249806</v>
      </c>
      <c r="I44" s="92">
        <v>249806</v>
      </c>
      <c r="J44" s="90"/>
      <c r="K44" s="44"/>
    </row>
    <row r="45" spans="1:11" s="25" customFormat="1" ht="15" customHeight="1">
      <c r="A45" s="94"/>
      <c r="B45" s="97"/>
      <c r="C45" s="87"/>
      <c r="D45" s="95"/>
      <c r="E45" s="95"/>
      <c r="F45" s="95"/>
      <c r="G45" s="95"/>
      <c r="H45" s="95"/>
      <c r="I45" s="98"/>
      <c r="J45" s="90"/>
      <c r="K45" s="37"/>
    </row>
    <row r="46" spans="1:11" s="29" customFormat="1" ht="81" customHeight="1">
      <c r="A46" s="76">
        <f>A44+1</f>
        <v>23</v>
      </c>
      <c r="B46" s="99" t="s">
        <v>17</v>
      </c>
      <c r="C46" s="100">
        <f>SUM(D46:I46)</f>
        <v>433272.04999999993</v>
      </c>
      <c r="D46" s="100">
        <f aca="true" t="shared" si="14" ref="D46:I46">SUM(D48:D48)</f>
        <v>69179.75</v>
      </c>
      <c r="E46" s="100">
        <f t="shared" si="14"/>
        <v>72019.9</v>
      </c>
      <c r="F46" s="100">
        <f t="shared" si="14"/>
        <v>73018.1</v>
      </c>
      <c r="G46" s="100">
        <f t="shared" si="14"/>
        <v>73018.1</v>
      </c>
      <c r="H46" s="100">
        <f t="shared" si="14"/>
        <v>73018.1</v>
      </c>
      <c r="I46" s="101">
        <f t="shared" si="14"/>
        <v>73018.1</v>
      </c>
      <c r="J46" s="90" t="s">
        <v>48</v>
      </c>
      <c r="K46" s="45"/>
    </row>
    <row r="47" spans="1:11" s="28" customFormat="1" ht="40.5" customHeight="1">
      <c r="A47" s="76">
        <f>A46+1</f>
        <v>24</v>
      </c>
      <c r="B47" s="106" t="s">
        <v>10</v>
      </c>
      <c r="C47" s="92">
        <f>SUM(D47:I47)</f>
        <v>9247.2</v>
      </c>
      <c r="D47" s="92">
        <v>1541.2</v>
      </c>
      <c r="E47" s="92">
        <v>1541.2</v>
      </c>
      <c r="F47" s="92">
        <v>1541.2</v>
      </c>
      <c r="G47" s="92">
        <v>1541.2</v>
      </c>
      <c r="H47" s="92">
        <v>1541.2</v>
      </c>
      <c r="I47" s="92">
        <v>1541.2</v>
      </c>
      <c r="J47" s="103"/>
      <c r="K47" s="44"/>
    </row>
    <row r="48" spans="1:11" s="28" customFormat="1" ht="15" customHeight="1">
      <c r="A48" s="94">
        <f>A47+1</f>
        <v>25</v>
      </c>
      <c r="B48" s="107" t="s">
        <v>4</v>
      </c>
      <c r="C48" s="92">
        <f>SUM(D48:I48)</f>
        <v>433272.04999999993</v>
      </c>
      <c r="D48" s="92">
        <f>67648+1015.1+516.65</f>
        <v>69179.75</v>
      </c>
      <c r="E48" s="92">
        <f>72384.4-364.5</f>
        <v>72019.9</v>
      </c>
      <c r="F48" s="92">
        <v>73018.1</v>
      </c>
      <c r="G48" s="92">
        <v>73018.1</v>
      </c>
      <c r="H48" s="92">
        <v>73018.1</v>
      </c>
      <c r="I48" s="92">
        <v>73018.1</v>
      </c>
      <c r="J48" s="90"/>
      <c r="K48" s="44"/>
    </row>
    <row r="49" spans="1:11" s="25" customFormat="1" ht="15" customHeight="1">
      <c r="A49" s="94"/>
      <c r="B49" s="107"/>
      <c r="C49" s="87"/>
      <c r="D49" s="95"/>
      <c r="E49" s="95"/>
      <c r="F49" s="95"/>
      <c r="G49" s="95"/>
      <c r="H49" s="95"/>
      <c r="I49" s="98"/>
      <c r="J49" s="90"/>
      <c r="K49" s="37"/>
    </row>
    <row r="50" spans="1:11" s="28" customFormat="1" ht="66.75" customHeight="1">
      <c r="A50" s="76">
        <f>A48+1</f>
        <v>26</v>
      </c>
      <c r="B50" s="99" t="s">
        <v>18</v>
      </c>
      <c r="C50" s="100">
        <f>SUM(D50:I50)</f>
        <v>252152.60876</v>
      </c>
      <c r="D50" s="87">
        <f aca="true" t="shared" si="15" ref="D50:I50">SUM(D51:D51)</f>
        <v>42209.60876</v>
      </c>
      <c r="E50" s="87">
        <f t="shared" si="15"/>
        <v>42277</v>
      </c>
      <c r="F50" s="87">
        <f t="shared" si="15"/>
        <v>41916.5</v>
      </c>
      <c r="G50" s="87">
        <f t="shared" si="15"/>
        <v>41916.5</v>
      </c>
      <c r="H50" s="87">
        <f t="shared" si="15"/>
        <v>41916.5</v>
      </c>
      <c r="I50" s="88">
        <f t="shared" si="15"/>
        <v>41916.5</v>
      </c>
      <c r="J50" s="90" t="s">
        <v>49</v>
      </c>
      <c r="K50" s="44"/>
    </row>
    <row r="51" spans="1:11" s="28" customFormat="1" ht="15" customHeight="1">
      <c r="A51" s="94">
        <f>A50+1</f>
        <v>27</v>
      </c>
      <c r="B51" s="97" t="s">
        <v>4</v>
      </c>
      <c r="C51" s="92">
        <f>SUM(D51:I51)</f>
        <v>252152.60876</v>
      </c>
      <c r="D51" s="92">
        <f>40941.889-1115.35724+2383.077</f>
        <v>42209.60876</v>
      </c>
      <c r="E51" s="92">
        <v>42277</v>
      </c>
      <c r="F51" s="92">
        <v>41916.5</v>
      </c>
      <c r="G51" s="92">
        <v>41916.5</v>
      </c>
      <c r="H51" s="92">
        <v>41916.5</v>
      </c>
      <c r="I51" s="92">
        <v>41916.5</v>
      </c>
      <c r="J51" s="90"/>
      <c r="K51" s="44"/>
    </row>
    <row r="52" spans="1:11" s="25" customFormat="1" ht="15" customHeight="1">
      <c r="A52" s="94"/>
      <c r="B52" s="97"/>
      <c r="C52" s="87"/>
      <c r="D52" s="95"/>
      <c r="E52" s="95"/>
      <c r="F52" s="95"/>
      <c r="G52" s="95"/>
      <c r="H52" s="95"/>
      <c r="I52" s="98"/>
      <c r="J52" s="90"/>
      <c r="K52" s="37"/>
    </row>
    <row r="53" spans="1:11" s="28" customFormat="1" ht="48" customHeight="1">
      <c r="A53" s="76">
        <f>A51+1</f>
        <v>28</v>
      </c>
      <c r="B53" s="86" t="s">
        <v>32</v>
      </c>
      <c r="C53" s="100">
        <f>SUM(D53:I53)</f>
        <v>20161.5</v>
      </c>
      <c r="D53" s="100">
        <f aca="true" t="shared" si="16" ref="D53:I53">SUM(D54)</f>
        <v>3120.2</v>
      </c>
      <c r="E53" s="100">
        <f t="shared" si="16"/>
        <v>3315.3</v>
      </c>
      <c r="F53" s="100">
        <f t="shared" si="16"/>
        <v>3431.5</v>
      </c>
      <c r="G53" s="100">
        <f t="shared" si="16"/>
        <v>3431.5</v>
      </c>
      <c r="H53" s="100">
        <f t="shared" si="16"/>
        <v>3431.5</v>
      </c>
      <c r="I53" s="101">
        <f t="shared" si="16"/>
        <v>3431.5</v>
      </c>
      <c r="J53" s="90">
        <v>38</v>
      </c>
      <c r="K53" s="44"/>
    </row>
    <row r="54" spans="1:11" s="28" customFormat="1" ht="15" customHeight="1">
      <c r="A54" s="94">
        <f>A53+1</f>
        <v>29</v>
      </c>
      <c r="B54" s="91" t="s">
        <v>4</v>
      </c>
      <c r="C54" s="92">
        <f>SUM(D54:I54)</f>
        <v>20161.5</v>
      </c>
      <c r="D54" s="92">
        <v>3120.2</v>
      </c>
      <c r="E54" s="92">
        <v>3315.3</v>
      </c>
      <c r="F54" s="92">
        <v>3431.5</v>
      </c>
      <c r="G54" s="92">
        <v>3431.5</v>
      </c>
      <c r="H54" s="92">
        <v>3431.5</v>
      </c>
      <c r="I54" s="92">
        <v>3431.5</v>
      </c>
      <c r="J54" s="90"/>
      <c r="K54" s="44"/>
    </row>
    <row r="55" spans="1:11" s="28" customFormat="1" ht="15" customHeight="1">
      <c r="A55" s="94"/>
      <c r="B55" s="91"/>
      <c r="C55" s="87"/>
      <c r="D55" s="92"/>
      <c r="E55" s="92"/>
      <c r="F55" s="92"/>
      <c r="G55" s="92"/>
      <c r="H55" s="92"/>
      <c r="I55" s="93"/>
      <c r="J55" s="90"/>
      <c r="K55" s="44"/>
    </row>
    <row r="56" spans="1:11" s="28" customFormat="1" ht="63.75" customHeight="1">
      <c r="A56" s="76">
        <f>A54+1</f>
        <v>30</v>
      </c>
      <c r="B56" s="86" t="s">
        <v>60</v>
      </c>
      <c r="C56" s="100">
        <f>SUM(D56:I56)</f>
        <v>95962.40074</v>
      </c>
      <c r="D56" s="100">
        <f aca="true" t="shared" si="17" ref="D56:I56">SUM(D57:D58)</f>
        <v>36547.40074</v>
      </c>
      <c r="E56" s="100">
        <f t="shared" si="17"/>
        <v>11883</v>
      </c>
      <c r="F56" s="100">
        <f t="shared" si="17"/>
        <v>11883</v>
      </c>
      <c r="G56" s="100">
        <f t="shared" si="17"/>
        <v>11883</v>
      </c>
      <c r="H56" s="100">
        <f t="shared" si="17"/>
        <v>11883</v>
      </c>
      <c r="I56" s="101">
        <f t="shared" si="17"/>
        <v>11883</v>
      </c>
      <c r="J56" s="90">
        <v>30</v>
      </c>
      <c r="K56" s="44"/>
    </row>
    <row r="57" spans="1:11" s="28" customFormat="1" ht="15" customHeight="1">
      <c r="A57" s="94">
        <f>A56+1</f>
        <v>31</v>
      </c>
      <c r="B57" s="97" t="s">
        <v>4</v>
      </c>
      <c r="C57" s="92">
        <f>SUM(D57:I57)</f>
        <v>95962.40074</v>
      </c>
      <c r="D57" s="92">
        <f>31688.52+4858.88074</f>
        <v>36547.40074</v>
      </c>
      <c r="E57" s="92">
        <v>11883</v>
      </c>
      <c r="F57" s="92">
        <v>11883</v>
      </c>
      <c r="G57" s="92">
        <v>11883</v>
      </c>
      <c r="H57" s="92">
        <v>11883</v>
      </c>
      <c r="I57" s="92">
        <v>11883</v>
      </c>
      <c r="J57" s="90"/>
      <c r="K57" s="44"/>
    </row>
    <row r="58" spans="1:11" s="28" customFormat="1" ht="15" customHeight="1">
      <c r="A58" s="94">
        <f>A57+1</f>
        <v>32</v>
      </c>
      <c r="B58" s="97" t="s">
        <v>6</v>
      </c>
      <c r="C58" s="92">
        <f>SUM(D58:I58)</f>
        <v>0</v>
      </c>
      <c r="D58" s="92"/>
      <c r="E58" s="92"/>
      <c r="F58" s="92"/>
      <c r="G58" s="92"/>
      <c r="H58" s="92"/>
      <c r="I58" s="93"/>
      <c r="J58" s="90"/>
      <c r="K58" s="44"/>
    </row>
    <row r="59" spans="1:11" s="25" customFormat="1" ht="15" customHeight="1">
      <c r="A59" s="94"/>
      <c r="B59" s="97"/>
      <c r="C59" s="87"/>
      <c r="D59" s="95"/>
      <c r="E59" s="95"/>
      <c r="F59" s="95"/>
      <c r="G59" s="95"/>
      <c r="H59" s="95"/>
      <c r="I59" s="98"/>
      <c r="J59" s="90"/>
      <c r="K59" s="37"/>
    </row>
    <row r="60" spans="1:11" s="24" customFormat="1" ht="95.25" customHeight="1">
      <c r="A60" s="76">
        <f>A58+1</f>
        <v>33</v>
      </c>
      <c r="B60" s="86" t="s">
        <v>22</v>
      </c>
      <c r="C60" s="100">
        <f>SUM(D60:I60)</f>
        <v>710.84455</v>
      </c>
      <c r="D60" s="87">
        <f aca="true" t="shared" si="18" ref="D60:I60">SUM(D61:D61)</f>
        <v>710.84455</v>
      </c>
      <c r="E60" s="87">
        <f t="shared" si="18"/>
        <v>0</v>
      </c>
      <c r="F60" s="87">
        <f t="shared" si="18"/>
        <v>0</v>
      </c>
      <c r="G60" s="87">
        <f t="shared" si="18"/>
        <v>0</v>
      </c>
      <c r="H60" s="87">
        <f t="shared" si="18"/>
        <v>0</v>
      </c>
      <c r="I60" s="88">
        <f t="shared" si="18"/>
        <v>0</v>
      </c>
      <c r="J60" s="90">
        <v>11</v>
      </c>
      <c r="K60" s="42"/>
    </row>
    <row r="61" spans="1:11" s="28" customFormat="1" ht="15" customHeight="1">
      <c r="A61" s="94">
        <f>A60+1</f>
        <v>34</v>
      </c>
      <c r="B61" s="97" t="s">
        <v>4</v>
      </c>
      <c r="C61" s="92">
        <f>SUM(D61:I61)</f>
        <v>710.84455</v>
      </c>
      <c r="D61" s="92">
        <f>581.851+128.99355</f>
        <v>710.84455</v>
      </c>
      <c r="E61" s="92">
        <v>0</v>
      </c>
      <c r="F61" s="92">
        <v>0</v>
      </c>
      <c r="G61" s="92">
        <v>0</v>
      </c>
      <c r="H61" s="92">
        <v>0</v>
      </c>
      <c r="I61" s="93">
        <v>0</v>
      </c>
      <c r="J61" s="90"/>
      <c r="K61" s="44"/>
    </row>
    <row r="62" spans="1:11" s="25" customFormat="1" ht="15" customHeight="1">
      <c r="A62" s="94"/>
      <c r="B62" s="97"/>
      <c r="C62" s="87"/>
      <c r="D62" s="95"/>
      <c r="E62" s="95"/>
      <c r="F62" s="95"/>
      <c r="G62" s="95"/>
      <c r="H62" s="95"/>
      <c r="I62" s="98"/>
      <c r="J62" s="90"/>
      <c r="K62" s="37"/>
    </row>
    <row r="63" spans="1:11" s="28" customFormat="1" ht="101.25" customHeight="1">
      <c r="A63" s="76">
        <f>A61+1</f>
        <v>35</v>
      </c>
      <c r="B63" s="86" t="s">
        <v>65</v>
      </c>
      <c r="C63" s="100">
        <f>SUM(D63:I63)</f>
        <v>17784</v>
      </c>
      <c r="D63" s="100">
        <f aca="true" t="shared" si="19" ref="D63:I63">SUM(D64:D65)</f>
        <v>7784</v>
      </c>
      <c r="E63" s="100">
        <f t="shared" si="19"/>
        <v>2000</v>
      </c>
      <c r="F63" s="100">
        <f t="shared" si="19"/>
        <v>2000</v>
      </c>
      <c r="G63" s="100">
        <f t="shared" si="19"/>
        <v>2000</v>
      </c>
      <c r="H63" s="100">
        <f t="shared" si="19"/>
        <v>2000</v>
      </c>
      <c r="I63" s="101">
        <f t="shared" si="19"/>
        <v>2000</v>
      </c>
      <c r="J63" s="90">
        <v>38</v>
      </c>
      <c r="K63" s="44"/>
    </row>
    <row r="64" spans="1:11" s="28" customFormat="1" ht="15" customHeight="1">
      <c r="A64" s="94">
        <f>A63+1</f>
        <v>36</v>
      </c>
      <c r="B64" s="91" t="s">
        <v>4</v>
      </c>
      <c r="C64" s="92">
        <f>SUM(D64:I64)</f>
        <v>13892</v>
      </c>
      <c r="D64" s="92">
        <f>2000+1892</f>
        <v>3892</v>
      </c>
      <c r="E64" s="92">
        <v>2000</v>
      </c>
      <c r="F64" s="92">
        <v>2000</v>
      </c>
      <c r="G64" s="92">
        <v>2000</v>
      </c>
      <c r="H64" s="92">
        <v>2000</v>
      </c>
      <c r="I64" s="93">
        <v>2000</v>
      </c>
      <c r="J64" s="90"/>
      <c r="K64" s="44"/>
    </row>
    <row r="65" spans="1:11" s="28" customFormat="1" ht="15" customHeight="1">
      <c r="A65" s="94">
        <f>A64+1</f>
        <v>37</v>
      </c>
      <c r="B65" s="104" t="s">
        <v>6</v>
      </c>
      <c r="C65" s="92">
        <f>SUM(D65:I65)</f>
        <v>3892</v>
      </c>
      <c r="D65" s="92">
        <v>3892</v>
      </c>
      <c r="E65" s="92"/>
      <c r="F65" s="92"/>
      <c r="G65" s="92"/>
      <c r="H65" s="92"/>
      <c r="I65" s="93"/>
      <c r="J65" s="90"/>
      <c r="K65" s="44"/>
    </row>
    <row r="66" spans="1:11" s="28" customFormat="1" ht="15" customHeight="1">
      <c r="A66" s="94"/>
      <c r="B66" s="104"/>
      <c r="C66" s="87"/>
      <c r="D66" s="92"/>
      <c r="E66" s="92"/>
      <c r="F66" s="92"/>
      <c r="G66" s="92"/>
      <c r="H66" s="92"/>
      <c r="I66" s="93"/>
      <c r="J66" s="90"/>
      <c r="K66" s="44"/>
    </row>
    <row r="67" spans="1:11" s="28" customFormat="1" ht="63.75" customHeight="1">
      <c r="A67" s="76">
        <f>A65+1</f>
        <v>38</v>
      </c>
      <c r="B67" s="86" t="s">
        <v>19</v>
      </c>
      <c r="C67" s="100">
        <f>SUM(D67:I67)</f>
        <v>36954</v>
      </c>
      <c r="D67" s="100">
        <f aca="true" t="shared" si="20" ref="D67:I67">SUM(D68)</f>
        <v>36954</v>
      </c>
      <c r="E67" s="100">
        <f t="shared" si="20"/>
        <v>0</v>
      </c>
      <c r="F67" s="100">
        <f t="shared" si="20"/>
        <v>0</v>
      </c>
      <c r="G67" s="100">
        <f t="shared" si="20"/>
        <v>0</v>
      </c>
      <c r="H67" s="100">
        <f t="shared" si="20"/>
        <v>0</v>
      </c>
      <c r="I67" s="101">
        <f t="shared" si="20"/>
        <v>0</v>
      </c>
      <c r="J67" s="90">
        <v>21</v>
      </c>
      <c r="K67" s="44"/>
    </row>
    <row r="68" spans="1:11" s="28" customFormat="1" ht="15.75" customHeight="1">
      <c r="A68" s="94">
        <f>A67+1</f>
        <v>39</v>
      </c>
      <c r="B68" s="91" t="s">
        <v>6</v>
      </c>
      <c r="C68" s="92">
        <f>SUM(D68:I68)</f>
        <v>36954</v>
      </c>
      <c r="D68" s="92">
        <f>38119-1165</f>
        <v>36954</v>
      </c>
      <c r="E68" s="92"/>
      <c r="F68" s="92"/>
      <c r="G68" s="92"/>
      <c r="H68" s="92"/>
      <c r="I68" s="92"/>
      <c r="J68" s="90"/>
      <c r="K68" s="44"/>
    </row>
    <row r="69" spans="1:11" s="25" customFormat="1" ht="15" customHeight="1">
      <c r="A69" s="94"/>
      <c r="B69" s="97"/>
      <c r="C69" s="87"/>
      <c r="D69" s="95"/>
      <c r="E69" s="95"/>
      <c r="F69" s="95"/>
      <c r="G69" s="95"/>
      <c r="H69" s="95"/>
      <c r="I69" s="98"/>
      <c r="J69" s="90"/>
      <c r="K69" s="37"/>
    </row>
    <row r="70" spans="1:11" s="28" customFormat="1" ht="80.25" customHeight="1">
      <c r="A70" s="76">
        <f>A68+1</f>
        <v>40</v>
      </c>
      <c r="B70" s="86" t="s">
        <v>59</v>
      </c>
      <c r="C70" s="100">
        <f>SUM(D70:I70)</f>
        <v>114206.4</v>
      </c>
      <c r="D70" s="100">
        <f aca="true" t="shared" si="21" ref="D70:I70">SUM(D71:D72)</f>
        <v>18303.9</v>
      </c>
      <c r="E70" s="100">
        <f t="shared" si="21"/>
        <v>18771.7</v>
      </c>
      <c r="F70" s="100">
        <f t="shared" si="21"/>
        <v>19282.7</v>
      </c>
      <c r="G70" s="100">
        <f t="shared" si="21"/>
        <v>19282.7</v>
      </c>
      <c r="H70" s="100">
        <f t="shared" si="21"/>
        <v>19282.7</v>
      </c>
      <c r="I70" s="101">
        <f t="shared" si="21"/>
        <v>19282.7</v>
      </c>
      <c r="J70" s="90" t="s">
        <v>50</v>
      </c>
      <c r="K70" s="44"/>
    </row>
    <row r="71" spans="1:11" s="28" customFormat="1" ht="15" customHeight="1">
      <c r="A71" s="94">
        <f>A70+1</f>
        <v>41</v>
      </c>
      <c r="B71" s="91" t="s">
        <v>4</v>
      </c>
      <c r="C71" s="92">
        <f>SUM(D71:I71)</f>
        <v>36000</v>
      </c>
      <c r="D71" s="92">
        <v>6000</v>
      </c>
      <c r="E71" s="92">
        <v>6000</v>
      </c>
      <c r="F71" s="92">
        <v>6000</v>
      </c>
      <c r="G71" s="92">
        <v>6000</v>
      </c>
      <c r="H71" s="92">
        <v>6000</v>
      </c>
      <c r="I71" s="92">
        <v>6000</v>
      </c>
      <c r="J71" s="90"/>
      <c r="K71" s="44"/>
    </row>
    <row r="72" spans="1:11" s="28" customFormat="1" ht="15" customHeight="1">
      <c r="A72" s="94">
        <f>A71+1</f>
        <v>42</v>
      </c>
      <c r="B72" s="91" t="s">
        <v>6</v>
      </c>
      <c r="C72" s="92">
        <f>SUM(D72:I72)</f>
        <v>78206.4</v>
      </c>
      <c r="D72" s="92">
        <f>12303.9</f>
        <v>12303.9</v>
      </c>
      <c r="E72" s="92">
        <v>12771.7</v>
      </c>
      <c r="F72" s="92">
        <v>13282.7</v>
      </c>
      <c r="G72" s="92">
        <v>13282.7</v>
      </c>
      <c r="H72" s="92">
        <v>13282.7</v>
      </c>
      <c r="I72" s="92">
        <v>13282.7</v>
      </c>
      <c r="J72" s="90"/>
      <c r="K72" s="44"/>
    </row>
    <row r="73" spans="1:11" s="25" customFormat="1" ht="15" customHeight="1">
      <c r="A73" s="94"/>
      <c r="B73" s="91"/>
      <c r="C73" s="87"/>
      <c r="D73" s="95"/>
      <c r="E73" s="95"/>
      <c r="F73" s="95"/>
      <c r="G73" s="95"/>
      <c r="H73" s="95"/>
      <c r="I73" s="98"/>
      <c r="J73" s="90"/>
      <c r="K73" s="37"/>
    </row>
    <row r="74" spans="1:11" s="29" customFormat="1" ht="63" customHeight="1">
      <c r="A74" s="76">
        <f>A72+1</f>
        <v>43</v>
      </c>
      <c r="B74" s="105" t="s">
        <v>20</v>
      </c>
      <c r="C74" s="100">
        <f>SUM(D74:I74)</f>
        <v>2484</v>
      </c>
      <c r="D74" s="100">
        <f aca="true" t="shared" si="22" ref="D74:I74">SUM(D75:D77)</f>
        <v>1440</v>
      </c>
      <c r="E74" s="100">
        <f t="shared" si="22"/>
        <v>522</v>
      </c>
      <c r="F74" s="100">
        <f t="shared" si="22"/>
        <v>522</v>
      </c>
      <c r="G74" s="100">
        <f t="shared" si="22"/>
        <v>0</v>
      </c>
      <c r="H74" s="100">
        <f t="shared" si="22"/>
        <v>0</v>
      </c>
      <c r="I74" s="101">
        <f t="shared" si="22"/>
        <v>0</v>
      </c>
      <c r="J74" s="90" t="s">
        <v>51</v>
      </c>
      <c r="K74" s="45"/>
    </row>
    <row r="75" spans="1:11" s="28" customFormat="1" ht="15" customHeight="1">
      <c r="A75" s="94">
        <f>A74+1</f>
        <v>44</v>
      </c>
      <c r="B75" s="91" t="s">
        <v>4</v>
      </c>
      <c r="C75" s="92">
        <f>SUM(D75:I75)</f>
        <v>1566</v>
      </c>
      <c r="D75" s="92">
        <v>522</v>
      </c>
      <c r="E75" s="92">
        <v>522</v>
      </c>
      <c r="F75" s="92">
        <v>522</v>
      </c>
      <c r="G75" s="92">
        <v>0</v>
      </c>
      <c r="H75" s="92">
        <v>0</v>
      </c>
      <c r="I75" s="93">
        <v>0</v>
      </c>
      <c r="J75" s="90"/>
      <c r="K75" s="44"/>
    </row>
    <row r="76" spans="1:11" s="28" customFormat="1" ht="15" customHeight="1">
      <c r="A76" s="94">
        <f>A75+1</f>
        <v>45</v>
      </c>
      <c r="B76" s="91" t="s">
        <v>6</v>
      </c>
      <c r="C76" s="92">
        <f>SUM(D76:I76)</f>
        <v>918</v>
      </c>
      <c r="D76" s="92">
        <v>918</v>
      </c>
      <c r="E76" s="92"/>
      <c r="F76" s="92"/>
      <c r="G76" s="92"/>
      <c r="H76" s="92"/>
      <c r="I76" s="93"/>
      <c r="J76" s="90"/>
      <c r="K76" s="44"/>
    </row>
    <row r="77" spans="1:11" s="28" customFormat="1" ht="15" customHeight="1">
      <c r="A77" s="94">
        <f>A76+1</f>
        <v>46</v>
      </c>
      <c r="B77" s="91" t="s">
        <v>5</v>
      </c>
      <c r="C77" s="92">
        <f>SUM(D77:I77)</f>
        <v>0</v>
      </c>
      <c r="D77" s="92"/>
      <c r="E77" s="92"/>
      <c r="F77" s="92"/>
      <c r="G77" s="92"/>
      <c r="H77" s="92"/>
      <c r="I77" s="93"/>
      <c r="J77" s="90"/>
      <c r="K77" s="44"/>
    </row>
    <row r="78" spans="1:11" s="25" customFormat="1" ht="15" customHeight="1">
      <c r="A78" s="94"/>
      <c r="B78" s="91"/>
      <c r="C78" s="87"/>
      <c r="D78" s="95"/>
      <c r="E78" s="95"/>
      <c r="F78" s="95"/>
      <c r="G78" s="95"/>
      <c r="H78" s="95"/>
      <c r="I78" s="98"/>
      <c r="J78" s="90"/>
      <c r="K78" s="37"/>
    </row>
    <row r="79" spans="1:11" s="28" customFormat="1" ht="50.25" customHeight="1">
      <c r="A79" s="76">
        <f>A77+1</f>
        <v>47</v>
      </c>
      <c r="B79" s="86" t="s">
        <v>25</v>
      </c>
      <c r="C79" s="100">
        <f>SUM(D79:I79)</f>
        <v>12000</v>
      </c>
      <c r="D79" s="100">
        <f aca="true" t="shared" si="23" ref="D79:I79">SUM(D80)</f>
        <v>2000</v>
      </c>
      <c r="E79" s="100">
        <f t="shared" si="23"/>
        <v>2000</v>
      </c>
      <c r="F79" s="100">
        <f t="shared" si="23"/>
        <v>2000</v>
      </c>
      <c r="G79" s="100">
        <f t="shared" si="23"/>
        <v>2000</v>
      </c>
      <c r="H79" s="100">
        <f t="shared" si="23"/>
        <v>2000</v>
      </c>
      <c r="I79" s="101">
        <f t="shared" si="23"/>
        <v>2000</v>
      </c>
      <c r="J79" s="90" t="s">
        <v>50</v>
      </c>
      <c r="K79" s="44"/>
    </row>
    <row r="80" spans="1:11" s="28" customFormat="1" ht="15" customHeight="1">
      <c r="A80" s="94">
        <f>A79+1</f>
        <v>48</v>
      </c>
      <c r="B80" s="91" t="s">
        <v>4</v>
      </c>
      <c r="C80" s="92">
        <f>SUM(D80:I80)</f>
        <v>12000</v>
      </c>
      <c r="D80" s="92">
        <v>2000</v>
      </c>
      <c r="E80" s="92">
        <v>2000</v>
      </c>
      <c r="F80" s="92">
        <v>2000</v>
      </c>
      <c r="G80" s="92">
        <v>2000</v>
      </c>
      <c r="H80" s="92">
        <v>2000</v>
      </c>
      <c r="I80" s="92">
        <v>2000</v>
      </c>
      <c r="J80" s="90"/>
      <c r="K80" s="44"/>
    </row>
    <row r="81" spans="1:11" s="25" customFormat="1" ht="15" customHeight="1">
      <c r="A81" s="76"/>
      <c r="B81" s="91"/>
      <c r="C81" s="100"/>
      <c r="D81" s="95"/>
      <c r="E81" s="95"/>
      <c r="F81" s="95"/>
      <c r="G81" s="95"/>
      <c r="H81" s="95"/>
      <c r="I81" s="98"/>
      <c r="J81" s="90"/>
      <c r="K81" s="37"/>
    </row>
    <row r="82" spans="1:11" s="28" customFormat="1" ht="47.25" customHeight="1">
      <c r="A82" s="76">
        <f>A80+1</f>
        <v>49</v>
      </c>
      <c r="B82" s="86" t="s">
        <v>26</v>
      </c>
      <c r="C82" s="100">
        <f>SUM(D82:I82)</f>
        <v>6000</v>
      </c>
      <c r="D82" s="100">
        <f aca="true" t="shared" si="24" ref="D82:I82">SUM(D83)</f>
        <v>1000</v>
      </c>
      <c r="E82" s="100">
        <f t="shared" si="24"/>
        <v>1000</v>
      </c>
      <c r="F82" s="100">
        <f t="shared" si="24"/>
        <v>1000</v>
      </c>
      <c r="G82" s="100">
        <f t="shared" si="24"/>
        <v>1000</v>
      </c>
      <c r="H82" s="100">
        <f t="shared" si="24"/>
        <v>1000</v>
      </c>
      <c r="I82" s="101">
        <f t="shared" si="24"/>
        <v>1000</v>
      </c>
      <c r="J82" s="90" t="s">
        <v>52</v>
      </c>
      <c r="K82" s="44"/>
    </row>
    <row r="83" spans="1:11" s="28" customFormat="1" ht="15" customHeight="1">
      <c r="A83" s="94">
        <f>A82+1</f>
        <v>50</v>
      </c>
      <c r="B83" s="91" t="s">
        <v>4</v>
      </c>
      <c r="C83" s="92">
        <f>SUM(D83:I83)</f>
        <v>6000</v>
      </c>
      <c r="D83" s="92">
        <v>1000</v>
      </c>
      <c r="E83" s="92">
        <v>1000</v>
      </c>
      <c r="F83" s="92">
        <v>1000</v>
      </c>
      <c r="G83" s="92">
        <v>1000</v>
      </c>
      <c r="H83" s="92">
        <v>1000</v>
      </c>
      <c r="I83" s="92">
        <v>1000</v>
      </c>
      <c r="J83" s="90"/>
      <c r="K83" s="44"/>
    </row>
    <row r="84" spans="1:11" s="25" customFormat="1" ht="15" customHeight="1">
      <c r="A84" s="94"/>
      <c r="B84" s="91"/>
      <c r="C84" s="87"/>
      <c r="D84" s="95"/>
      <c r="E84" s="95"/>
      <c r="F84" s="95"/>
      <c r="G84" s="95"/>
      <c r="H84" s="95"/>
      <c r="I84" s="98"/>
      <c r="J84" s="90"/>
      <c r="K84" s="37"/>
    </row>
    <row r="85" spans="1:11" s="25" customFormat="1" ht="121.5" customHeight="1">
      <c r="A85" s="76">
        <f>A83+1</f>
        <v>51</v>
      </c>
      <c r="B85" s="86" t="s">
        <v>56</v>
      </c>
      <c r="C85" s="100">
        <f>SUM(D85:I85)</f>
        <v>817.9073200000001</v>
      </c>
      <c r="D85" s="100">
        <f aca="true" t="shared" si="25" ref="D85:I85">SUM(D86:D86)</f>
        <v>817.9073200000001</v>
      </c>
      <c r="E85" s="100">
        <f t="shared" si="25"/>
        <v>0</v>
      </c>
      <c r="F85" s="100">
        <f t="shared" si="25"/>
        <v>0</v>
      </c>
      <c r="G85" s="100">
        <f t="shared" si="25"/>
        <v>0</v>
      </c>
      <c r="H85" s="100">
        <f t="shared" si="25"/>
        <v>0</v>
      </c>
      <c r="I85" s="101">
        <f t="shared" si="25"/>
        <v>0</v>
      </c>
      <c r="J85" s="90" t="s">
        <v>53</v>
      </c>
      <c r="K85" s="37"/>
    </row>
    <row r="86" spans="1:11" s="25" customFormat="1" ht="15" customHeight="1">
      <c r="A86" s="94">
        <f>A85+1</f>
        <v>52</v>
      </c>
      <c r="B86" s="91" t="s">
        <v>4</v>
      </c>
      <c r="C86" s="92">
        <f>SUM(D86:I86)</f>
        <v>817.9073200000001</v>
      </c>
      <c r="D86" s="92">
        <f>4097.64-3376.09268+96.36</f>
        <v>817.9073200000001</v>
      </c>
      <c r="E86" s="92">
        <v>0</v>
      </c>
      <c r="F86" s="92">
        <v>0</v>
      </c>
      <c r="G86" s="92">
        <v>0</v>
      </c>
      <c r="H86" s="92">
        <v>0</v>
      </c>
      <c r="I86" s="93">
        <v>0</v>
      </c>
      <c r="J86" s="90"/>
      <c r="K86" s="37"/>
    </row>
    <row r="87" spans="1:11" s="25" customFormat="1" ht="15" customHeight="1">
      <c r="A87" s="94"/>
      <c r="B87" s="91"/>
      <c r="C87" s="87"/>
      <c r="D87" s="95"/>
      <c r="E87" s="95"/>
      <c r="F87" s="95"/>
      <c r="G87" s="95"/>
      <c r="H87" s="95"/>
      <c r="I87" s="98"/>
      <c r="J87" s="90"/>
      <c r="K87" s="37"/>
    </row>
    <row r="88" spans="1:11" s="25" customFormat="1" ht="53.25" customHeight="1">
      <c r="A88" s="76">
        <f>A86+1</f>
        <v>53</v>
      </c>
      <c r="B88" s="86" t="s">
        <v>27</v>
      </c>
      <c r="C88" s="100">
        <f>SUM(D88:I88)</f>
        <v>23469.9</v>
      </c>
      <c r="D88" s="100">
        <f aca="true" t="shared" si="26" ref="D88:I88">SUM(D89:D90)</f>
        <v>11469.9</v>
      </c>
      <c r="E88" s="100">
        <f t="shared" si="26"/>
        <v>12000</v>
      </c>
      <c r="F88" s="100">
        <f t="shared" si="26"/>
        <v>0</v>
      </c>
      <c r="G88" s="100">
        <f t="shared" si="26"/>
        <v>0</v>
      </c>
      <c r="H88" s="100">
        <f t="shared" si="26"/>
        <v>0</v>
      </c>
      <c r="I88" s="101">
        <f t="shared" si="26"/>
        <v>0</v>
      </c>
      <c r="J88" s="90">
        <v>27</v>
      </c>
      <c r="K88" s="37"/>
    </row>
    <row r="89" spans="1:11" s="25" customFormat="1" ht="15" customHeight="1">
      <c r="A89" s="94">
        <f>A88+1</f>
        <v>54</v>
      </c>
      <c r="B89" s="91" t="s">
        <v>4</v>
      </c>
      <c r="C89" s="92">
        <f>SUM(D89:I89)</f>
        <v>23469.9</v>
      </c>
      <c r="D89" s="92">
        <f>11855-385.1</f>
        <v>11469.9</v>
      </c>
      <c r="E89" s="92">
        <f>6115.2+5884.8</f>
        <v>12000</v>
      </c>
      <c r="F89" s="92">
        <v>0</v>
      </c>
      <c r="G89" s="92">
        <v>0</v>
      </c>
      <c r="H89" s="92">
        <v>0</v>
      </c>
      <c r="I89" s="93">
        <v>0</v>
      </c>
      <c r="J89" s="90"/>
      <c r="K89" s="37"/>
    </row>
    <row r="90" spans="1:11" s="25" customFormat="1" ht="15" customHeight="1">
      <c r="A90" s="94">
        <f>A89+1</f>
        <v>55</v>
      </c>
      <c r="B90" s="91" t="s">
        <v>6</v>
      </c>
      <c r="C90" s="92">
        <f>SUM(D90:I90)</f>
        <v>0</v>
      </c>
      <c r="D90" s="92"/>
      <c r="E90" s="92"/>
      <c r="F90" s="92"/>
      <c r="G90" s="92"/>
      <c r="H90" s="92"/>
      <c r="I90" s="93"/>
      <c r="J90" s="90"/>
      <c r="K90" s="37"/>
    </row>
    <row r="91" spans="1:11" s="25" customFormat="1" ht="15" customHeight="1">
      <c r="A91" s="94"/>
      <c r="B91" s="91"/>
      <c r="C91" s="87"/>
      <c r="D91" s="95"/>
      <c r="E91" s="95"/>
      <c r="F91" s="95"/>
      <c r="G91" s="95"/>
      <c r="H91" s="95"/>
      <c r="I91" s="98"/>
      <c r="J91" s="90"/>
      <c r="K91" s="37"/>
    </row>
    <row r="92" spans="1:11" s="29" customFormat="1" ht="47.25">
      <c r="A92" s="76">
        <f>A90+1</f>
        <v>56</v>
      </c>
      <c r="B92" s="105" t="s">
        <v>28</v>
      </c>
      <c r="C92" s="100">
        <f>SUM(D92:I92)</f>
        <v>2410</v>
      </c>
      <c r="D92" s="100">
        <f aca="true" t="shared" si="27" ref="D92:I92">SUM(D93:D93)</f>
        <v>2410</v>
      </c>
      <c r="E92" s="100">
        <f t="shared" si="27"/>
        <v>0</v>
      </c>
      <c r="F92" s="100">
        <f t="shared" si="27"/>
        <v>0</v>
      </c>
      <c r="G92" s="100">
        <f t="shared" si="27"/>
        <v>0</v>
      </c>
      <c r="H92" s="100">
        <f t="shared" si="27"/>
        <v>0</v>
      </c>
      <c r="I92" s="101">
        <f t="shared" si="27"/>
        <v>0</v>
      </c>
      <c r="J92" s="90" t="s">
        <v>54</v>
      </c>
      <c r="K92" s="45"/>
    </row>
    <row r="93" spans="1:11" s="28" customFormat="1" ht="15" customHeight="1">
      <c r="A93" s="94">
        <f>A92+1</f>
        <v>57</v>
      </c>
      <c r="B93" s="91" t="s">
        <v>4</v>
      </c>
      <c r="C93" s="92">
        <f>SUM(D93:I93)</f>
        <v>2410</v>
      </c>
      <c r="D93" s="92">
        <f>1600+710+100</f>
        <v>2410</v>
      </c>
      <c r="E93" s="92">
        <v>0</v>
      </c>
      <c r="F93" s="92">
        <v>0</v>
      </c>
      <c r="G93" s="92">
        <v>0</v>
      </c>
      <c r="H93" s="92">
        <v>0</v>
      </c>
      <c r="I93" s="93">
        <v>0</v>
      </c>
      <c r="J93" s="90"/>
      <c r="K93" s="44"/>
    </row>
    <row r="94" spans="1:11" s="25" customFormat="1" ht="15" customHeight="1">
      <c r="A94" s="94"/>
      <c r="B94" s="97"/>
      <c r="C94" s="87"/>
      <c r="D94" s="95"/>
      <c r="E94" s="95"/>
      <c r="F94" s="95"/>
      <c r="G94" s="95"/>
      <c r="H94" s="95"/>
      <c r="I94" s="98"/>
      <c r="J94" s="90"/>
      <c r="K94" s="37"/>
    </row>
    <row r="95" spans="1:11" s="25" customFormat="1" ht="124.5" customHeight="1">
      <c r="A95" s="76">
        <f>A93+1</f>
        <v>58</v>
      </c>
      <c r="B95" s="86" t="s">
        <v>29</v>
      </c>
      <c r="C95" s="100">
        <f>SUM(D95:I95)</f>
        <v>981.4</v>
      </c>
      <c r="D95" s="100">
        <f aca="true" t="shared" si="28" ref="D95:I95">SUM(D96:D97)</f>
        <v>781.4</v>
      </c>
      <c r="E95" s="100">
        <f t="shared" si="28"/>
        <v>100</v>
      </c>
      <c r="F95" s="100">
        <f t="shared" si="28"/>
        <v>100</v>
      </c>
      <c r="G95" s="100">
        <f t="shared" si="28"/>
        <v>0</v>
      </c>
      <c r="H95" s="100">
        <f t="shared" si="28"/>
        <v>0</v>
      </c>
      <c r="I95" s="100">
        <f t="shared" si="28"/>
        <v>0</v>
      </c>
      <c r="J95" s="90">
        <v>23</v>
      </c>
      <c r="K95" s="47"/>
    </row>
    <row r="96" spans="1:11" s="25" customFormat="1" ht="15" customHeight="1">
      <c r="A96" s="94">
        <f>A95+1</f>
        <v>59</v>
      </c>
      <c r="B96" s="91" t="s">
        <v>4</v>
      </c>
      <c r="C96" s="100">
        <f>SUM(D96:I96)</f>
        <v>200</v>
      </c>
      <c r="D96" s="92"/>
      <c r="E96" s="92">
        <v>100</v>
      </c>
      <c r="F96" s="92">
        <v>100</v>
      </c>
      <c r="G96" s="92">
        <v>0</v>
      </c>
      <c r="H96" s="92">
        <v>0</v>
      </c>
      <c r="I96" s="93">
        <v>0</v>
      </c>
      <c r="J96" s="90"/>
      <c r="K96" s="37"/>
    </row>
    <row r="97" spans="1:11" s="25" customFormat="1" ht="15" customHeight="1">
      <c r="A97" s="94">
        <f>A96+1</f>
        <v>60</v>
      </c>
      <c r="B97" s="91" t="s">
        <v>6</v>
      </c>
      <c r="C97" s="100">
        <f>SUM(D97:I97)</f>
        <v>781.4</v>
      </c>
      <c r="D97" s="92">
        <v>781.4</v>
      </c>
      <c r="E97" s="92"/>
      <c r="F97" s="92"/>
      <c r="G97" s="92"/>
      <c r="H97" s="92"/>
      <c r="I97" s="93"/>
      <c r="J97" s="90"/>
      <c r="K97" s="37"/>
    </row>
    <row r="98" spans="1:11" s="25" customFormat="1" ht="15" customHeight="1">
      <c r="A98" s="94"/>
      <c r="B98" s="97"/>
      <c r="C98" s="87"/>
      <c r="D98" s="95"/>
      <c r="E98" s="95"/>
      <c r="F98" s="95"/>
      <c r="G98" s="95"/>
      <c r="H98" s="95"/>
      <c r="I98" s="98"/>
      <c r="J98" s="90"/>
      <c r="K98" s="37"/>
    </row>
    <row r="99" spans="1:11" s="25" customFormat="1" ht="68.25" customHeight="1">
      <c r="A99" s="76">
        <f>A97+1</f>
        <v>61</v>
      </c>
      <c r="B99" s="86" t="s">
        <v>30</v>
      </c>
      <c r="C99" s="100">
        <f>SUM(D99:I99)</f>
        <v>1481.289</v>
      </c>
      <c r="D99" s="100">
        <f aca="true" t="shared" si="29" ref="D99:I99">SUM(D100:D102)</f>
        <v>1481.289</v>
      </c>
      <c r="E99" s="100">
        <f t="shared" si="29"/>
        <v>0</v>
      </c>
      <c r="F99" s="100">
        <f t="shared" si="29"/>
        <v>0</v>
      </c>
      <c r="G99" s="100">
        <f t="shared" si="29"/>
        <v>0</v>
      </c>
      <c r="H99" s="100">
        <f t="shared" si="29"/>
        <v>0</v>
      </c>
      <c r="I99" s="101">
        <f t="shared" si="29"/>
        <v>0</v>
      </c>
      <c r="J99" s="90">
        <v>28</v>
      </c>
      <c r="K99" s="47"/>
    </row>
    <row r="100" spans="1:11" s="25" customFormat="1" ht="15" customHeight="1">
      <c r="A100" s="94">
        <f>A99+1</f>
        <v>62</v>
      </c>
      <c r="B100" s="91" t="s">
        <v>4</v>
      </c>
      <c r="C100" s="92">
        <f>SUM(D100:I100)</f>
        <v>329.8</v>
      </c>
      <c r="D100" s="92">
        <f>500-170.2</f>
        <v>329.8</v>
      </c>
      <c r="E100" s="92">
        <v>0</v>
      </c>
      <c r="F100" s="92">
        <v>0</v>
      </c>
      <c r="G100" s="92">
        <v>0</v>
      </c>
      <c r="H100" s="92">
        <v>0</v>
      </c>
      <c r="I100" s="93">
        <v>0</v>
      </c>
      <c r="J100" s="90"/>
      <c r="K100" s="37"/>
    </row>
    <row r="101" spans="1:11" s="25" customFormat="1" ht="15" customHeight="1">
      <c r="A101" s="94">
        <f>A100+1</f>
        <v>63</v>
      </c>
      <c r="B101" s="91" t="s">
        <v>6</v>
      </c>
      <c r="C101" s="92">
        <f>SUM(D101:I101)</f>
        <v>1151.489</v>
      </c>
      <c r="D101" s="92">
        <v>1151.489</v>
      </c>
      <c r="E101" s="92"/>
      <c r="F101" s="92"/>
      <c r="G101" s="92"/>
      <c r="H101" s="92"/>
      <c r="I101" s="93"/>
      <c r="J101" s="90"/>
      <c r="K101" s="37"/>
    </row>
    <row r="102" spans="1:11" s="25" customFormat="1" ht="15" customHeight="1">
      <c r="A102" s="94">
        <f>A101+1</f>
        <v>64</v>
      </c>
      <c r="B102" s="91" t="s">
        <v>5</v>
      </c>
      <c r="C102" s="92">
        <f>SUM(D102:I102)</f>
        <v>0</v>
      </c>
      <c r="D102" s="92"/>
      <c r="E102" s="92"/>
      <c r="F102" s="92"/>
      <c r="G102" s="92"/>
      <c r="H102" s="92"/>
      <c r="I102" s="93"/>
      <c r="J102" s="90"/>
      <c r="K102" s="37"/>
    </row>
    <row r="103" spans="1:11" s="25" customFormat="1" ht="15" customHeight="1">
      <c r="A103" s="94"/>
      <c r="B103" s="97"/>
      <c r="C103" s="87"/>
      <c r="D103" s="95"/>
      <c r="E103" s="95"/>
      <c r="F103" s="95"/>
      <c r="G103" s="95"/>
      <c r="H103" s="95"/>
      <c r="I103" s="98"/>
      <c r="J103" s="90"/>
      <c r="K103" s="37"/>
    </row>
    <row r="104" spans="1:11" s="28" customFormat="1" ht="78.75">
      <c r="A104" s="76">
        <f>A102+1</f>
        <v>65</v>
      </c>
      <c r="B104" s="86" t="s">
        <v>62</v>
      </c>
      <c r="C104" s="100">
        <f>SUM(D104:I104)</f>
        <v>2600</v>
      </c>
      <c r="D104" s="100">
        <f aca="true" t="shared" si="30" ref="D104:I104">SUM(D105:D107)</f>
        <v>0</v>
      </c>
      <c r="E104" s="100">
        <f t="shared" si="30"/>
        <v>2600</v>
      </c>
      <c r="F104" s="100">
        <f t="shared" si="30"/>
        <v>0</v>
      </c>
      <c r="G104" s="100">
        <f t="shared" si="30"/>
        <v>0</v>
      </c>
      <c r="H104" s="100">
        <f t="shared" si="30"/>
        <v>0</v>
      </c>
      <c r="I104" s="101">
        <f t="shared" si="30"/>
        <v>0</v>
      </c>
      <c r="J104" s="90">
        <v>25</v>
      </c>
      <c r="K104" s="47"/>
    </row>
    <row r="105" spans="1:11" s="25" customFormat="1" ht="15" customHeight="1">
      <c r="A105" s="94">
        <f>A104+1</f>
        <v>66</v>
      </c>
      <c r="B105" s="91" t="s">
        <v>4</v>
      </c>
      <c r="C105" s="92">
        <f>SUM(D105:I105)</f>
        <v>2600</v>
      </c>
      <c r="D105" s="92">
        <v>0</v>
      </c>
      <c r="E105" s="92">
        <v>2600</v>
      </c>
      <c r="F105" s="92">
        <v>0</v>
      </c>
      <c r="G105" s="92">
        <v>0</v>
      </c>
      <c r="H105" s="92">
        <v>0</v>
      </c>
      <c r="I105" s="93">
        <v>0</v>
      </c>
      <c r="J105" s="90"/>
      <c r="K105" s="37"/>
    </row>
    <row r="106" spans="1:11" s="25" customFormat="1" ht="15" customHeight="1">
      <c r="A106" s="94">
        <f>A105+1</f>
        <v>67</v>
      </c>
      <c r="B106" s="91" t="s">
        <v>6</v>
      </c>
      <c r="C106" s="92">
        <f>SUM(D106:I106)</f>
        <v>0</v>
      </c>
      <c r="D106" s="92"/>
      <c r="E106" s="92"/>
      <c r="F106" s="92"/>
      <c r="G106" s="92"/>
      <c r="H106" s="92"/>
      <c r="I106" s="93"/>
      <c r="J106" s="90"/>
      <c r="K106" s="37"/>
    </row>
    <row r="107" spans="1:11" s="25" customFormat="1" ht="15" customHeight="1">
      <c r="A107" s="94">
        <f>A106+1</f>
        <v>68</v>
      </c>
      <c r="B107" s="91" t="s">
        <v>5</v>
      </c>
      <c r="C107" s="92">
        <f>SUM(D107:I107)</f>
        <v>0</v>
      </c>
      <c r="D107" s="92"/>
      <c r="E107" s="92"/>
      <c r="F107" s="92"/>
      <c r="G107" s="92"/>
      <c r="H107" s="92"/>
      <c r="I107" s="93"/>
      <c r="J107" s="90"/>
      <c r="K107" s="37"/>
    </row>
    <row r="108" spans="1:11" s="25" customFormat="1" ht="15" customHeight="1">
      <c r="A108" s="94"/>
      <c r="B108" s="97"/>
      <c r="C108" s="87"/>
      <c r="D108" s="95"/>
      <c r="E108" s="95"/>
      <c r="F108" s="95"/>
      <c r="G108" s="95"/>
      <c r="H108" s="95"/>
      <c r="I108" s="98"/>
      <c r="J108" s="90"/>
      <c r="K108" s="37"/>
    </row>
    <row r="109" spans="1:11" s="25" customFormat="1" ht="99" customHeight="1">
      <c r="A109" s="76">
        <f>A107+1</f>
        <v>69</v>
      </c>
      <c r="B109" s="86" t="s">
        <v>72</v>
      </c>
      <c r="C109" s="100">
        <f>SUM(D109:I109)</f>
        <v>103839.38</v>
      </c>
      <c r="D109" s="100">
        <f aca="true" t="shared" si="31" ref="D109:I109">SUM(D110:D112)</f>
        <v>103839.38</v>
      </c>
      <c r="E109" s="100">
        <f t="shared" si="31"/>
        <v>0</v>
      </c>
      <c r="F109" s="100">
        <f t="shared" si="31"/>
        <v>0</v>
      </c>
      <c r="G109" s="100">
        <f t="shared" si="31"/>
        <v>0</v>
      </c>
      <c r="H109" s="100">
        <f t="shared" si="31"/>
        <v>0</v>
      </c>
      <c r="I109" s="101">
        <f t="shared" si="31"/>
        <v>0</v>
      </c>
      <c r="J109" s="90" t="s">
        <v>73</v>
      </c>
      <c r="K109" s="47"/>
    </row>
    <row r="110" spans="1:11" s="25" customFormat="1" ht="15" customHeight="1">
      <c r="A110" s="94">
        <f>A109+1</f>
        <v>70</v>
      </c>
      <c r="B110" s="91" t="s">
        <v>4</v>
      </c>
      <c r="C110" s="92">
        <f>SUM(D110:I110)</f>
        <v>31151.814000000002</v>
      </c>
      <c r="D110" s="92">
        <f>30279.2+872.614</f>
        <v>31151.814000000002</v>
      </c>
      <c r="E110" s="92">
        <v>0</v>
      </c>
      <c r="F110" s="92">
        <v>0</v>
      </c>
      <c r="G110" s="92">
        <v>0</v>
      </c>
      <c r="H110" s="92">
        <v>0</v>
      </c>
      <c r="I110" s="93">
        <v>0</v>
      </c>
      <c r="J110" s="90"/>
      <c r="K110" s="37"/>
    </row>
    <row r="111" spans="1:11" s="25" customFormat="1" ht="15" customHeight="1">
      <c r="A111" s="94">
        <f>A110+1</f>
        <v>71</v>
      </c>
      <c r="B111" s="91" t="s">
        <v>6</v>
      </c>
      <c r="C111" s="92">
        <f>SUM(D111:I111)</f>
        <v>72687.566</v>
      </c>
      <c r="D111" s="92">
        <f>72687.566</f>
        <v>72687.566</v>
      </c>
      <c r="E111" s="92"/>
      <c r="F111" s="92"/>
      <c r="G111" s="92"/>
      <c r="H111" s="92"/>
      <c r="I111" s="93"/>
      <c r="J111" s="90"/>
      <c r="K111" s="37"/>
    </row>
    <row r="112" spans="1:11" s="25" customFormat="1" ht="15" customHeight="1">
      <c r="A112" s="94">
        <f>A111+1</f>
        <v>72</v>
      </c>
      <c r="B112" s="91" t="s">
        <v>5</v>
      </c>
      <c r="C112" s="92">
        <f>SUM(D112:I112)</f>
        <v>0</v>
      </c>
      <c r="D112" s="92"/>
      <c r="E112" s="92"/>
      <c r="F112" s="92"/>
      <c r="G112" s="92"/>
      <c r="H112" s="92"/>
      <c r="I112" s="93"/>
      <c r="J112" s="90"/>
      <c r="K112" s="37"/>
    </row>
    <row r="113" spans="1:11" s="25" customFormat="1" ht="15" customHeight="1">
      <c r="A113" s="94"/>
      <c r="B113" s="97"/>
      <c r="C113" s="95"/>
      <c r="D113" s="95"/>
      <c r="E113" s="95"/>
      <c r="F113" s="95"/>
      <c r="G113" s="95"/>
      <c r="H113" s="95"/>
      <c r="I113" s="98"/>
      <c r="J113" s="90"/>
      <c r="K113" s="37"/>
    </row>
    <row r="114" spans="1:11" s="28" customFormat="1" ht="126">
      <c r="A114" s="76">
        <f>A112+1</f>
        <v>73</v>
      </c>
      <c r="B114" s="86" t="s">
        <v>61</v>
      </c>
      <c r="C114" s="100">
        <f>SUM(D114:I114)</f>
        <v>9463</v>
      </c>
      <c r="D114" s="100">
        <f aca="true" t="shared" si="32" ref="D114:I114">SUM(D115:D116)</f>
        <v>1488.8</v>
      </c>
      <c r="E114" s="100">
        <f t="shared" si="32"/>
        <v>1545.4</v>
      </c>
      <c r="F114" s="100">
        <f t="shared" si="32"/>
        <v>1607.2</v>
      </c>
      <c r="G114" s="100">
        <f t="shared" si="32"/>
        <v>1607.2</v>
      </c>
      <c r="H114" s="100">
        <f t="shared" si="32"/>
        <v>1607.2</v>
      </c>
      <c r="I114" s="101">
        <f t="shared" si="32"/>
        <v>1607.2</v>
      </c>
      <c r="J114" s="90" t="s">
        <v>50</v>
      </c>
      <c r="K114" s="44"/>
    </row>
    <row r="115" spans="1:11" s="28" customFormat="1" ht="15" customHeight="1">
      <c r="A115" s="94">
        <f>A114+1</f>
        <v>74</v>
      </c>
      <c r="B115" s="91" t="s">
        <v>4</v>
      </c>
      <c r="C115" s="92">
        <f>SUM(D115:I115)</f>
        <v>0</v>
      </c>
      <c r="D115" s="92"/>
      <c r="E115" s="92"/>
      <c r="F115" s="92"/>
      <c r="G115" s="92"/>
      <c r="H115" s="92"/>
      <c r="I115" s="92"/>
      <c r="J115" s="90"/>
      <c r="K115" s="44"/>
    </row>
    <row r="116" spans="1:11" s="28" customFormat="1" ht="15" customHeight="1">
      <c r="A116" s="94">
        <f>A115+1</f>
        <v>75</v>
      </c>
      <c r="B116" s="91" t="s">
        <v>6</v>
      </c>
      <c r="C116" s="92">
        <f>SUM(D116:I116)</f>
        <v>9463</v>
      </c>
      <c r="D116" s="92">
        <v>1488.8</v>
      </c>
      <c r="E116" s="92">
        <v>1545.4</v>
      </c>
      <c r="F116" s="92">
        <v>1607.2</v>
      </c>
      <c r="G116" s="92">
        <v>1607.2</v>
      </c>
      <c r="H116" s="92">
        <v>1607.2</v>
      </c>
      <c r="I116" s="92">
        <v>1607.2</v>
      </c>
      <c r="J116" s="90"/>
      <c r="K116" s="44"/>
    </row>
    <row r="117" spans="1:11" s="25" customFormat="1" ht="15" customHeight="1">
      <c r="A117" s="94"/>
      <c r="B117" s="97"/>
      <c r="C117" s="95"/>
      <c r="D117" s="95"/>
      <c r="E117" s="95"/>
      <c r="F117" s="95"/>
      <c r="G117" s="95"/>
      <c r="H117" s="95"/>
      <c r="I117" s="98"/>
      <c r="J117" s="90"/>
      <c r="K117" s="37"/>
    </row>
    <row r="118" spans="1:11" s="28" customFormat="1" ht="94.5">
      <c r="A118" s="76">
        <f>A116+1</f>
        <v>76</v>
      </c>
      <c r="B118" s="86" t="s">
        <v>66</v>
      </c>
      <c r="C118" s="100">
        <f>SUM(D118:I118)</f>
        <v>3540.9266799999996</v>
      </c>
      <c r="D118" s="100">
        <f aca="true" t="shared" si="33" ref="D118:I118">SUM(D119:D120)</f>
        <v>3540.9266799999996</v>
      </c>
      <c r="E118" s="100">
        <f t="shared" si="33"/>
        <v>0</v>
      </c>
      <c r="F118" s="100">
        <f t="shared" si="33"/>
        <v>0</v>
      </c>
      <c r="G118" s="100">
        <f t="shared" si="33"/>
        <v>0</v>
      </c>
      <c r="H118" s="100">
        <f t="shared" si="33"/>
        <v>0</v>
      </c>
      <c r="I118" s="101">
        <f t="shared" si="33"/>
        <v>0</v>
      </c>
      <c r="J118" s="90" t="s">
        <v>68</v>
      </c>
      <c r="K118" s="44"/>
    </row>
    <row r="119" spans="1:11" s="28" customFormat="1" ht="15" customHeight="1">
      <c r="A119" s="94">
        <f>A118+1</f>
        <v>77</v>
      </c>
      <c r="B119" s="91" t="s">
        <v>4</v>
      </c>
      <c r="C119" s="92">
        <f>SUM(D119:I119)</f>
        <v>354.09268</v>
      </c>
      <c r="D119" s="92">
        <v>354.09268</v>
      </c>
      <c r="E119" s="92"/>
      <c r="F119" s="92"/>
      <c r="G119" s="92"/>
      <c r="H119" s="92"/>
      <c r="I119" s="92"/>
      <c r="J119" s="90"/>
      <c r="K119" s="44"/>
    </row>
    <row r="120" spans="1:11" s="28" customFormat="1" ht="15" customHeight="1">
      <c r="A120" s="94">
        <f>A119+1</f>
        <v>78</v>
      </c>
      <c r="B120" s="91" t="s">
        <v>6</v>
      </c>
      <c r="C120" s="92">
        <f>SUM(D120:I120)</f>
        <v>3186.834</v>
      </c>
      <c r="D120" s="92">
        <v>3186.834</v>
      </c>
      <c r="E120" s="92"/>
      <c r="F120" s="92"/>
      <c r="G120" s="92"/>
      <c r="H120" s="92"/>
      <c r="I120" s="92"/>
      <c r="J120" s="90"/>
      <c r="K120" s="44"/>
    </row>
    <row r="121" spans="1:11" s="25" customFormat="1" ht="15" customHeight="1">
      <c r="A121" s="76"/>
      <c r="B121" s="91"/>
      <c r="C121" s="92"/>
      <c r="D121" s="92"/>
      <c r="E121" s="92"/>
      <c r="F121" s="92"/>
      <c r="G121" s="92"/>
      <c r="H121" s="92"/>
      <c r="I121" s="92"/>
      <c r="J121" s="90"/>
      <c r="K121" s="37"/>
    </row>
    <row r="122" spans="1:11" s="28" customFormat="1" ht="84.75" customHeight="1">
      <c r="A122" s="76">
        <f>A120+1</f>
        <v>79</v>
      </c>
      <c r="B122" s="86" t="s">
        <v>67</v>
      </c>
      <c r="C122" s="100">
        <f>SUM(D122:I122)</f>
        <v>1679.132</v>
      </c>
      <c r="D122" s="100">
        <f aca="true" t="shared" si="34" ref="D122:I122">SUM(D123:D124)</f>
        <v>1679.132</v>
      </c>
      <c r="E122" s="100">
        <f t="shared" si="34"/>
        <v>0</v>
      </c>
      <c r="F122" s="100">
        <f t="shared" si="34"/>
        <v>0</v>
      </c>
      <c r="G122" s="100">
        <f t="shared" si="34"/>
        <v>0</v>
      </c>
      <c r="H122" s="100">
        <f t="shared" si="34"/>
        <v>0</v>
      </c>
      <c r="I122" s="101">
        <f t="shared" si="34"/>
        <v>0</v>
      </c>
      <c r="J122" s="90" t="s">
        <v>68</v>
      </c>
      <c r="K122" s="44"/>
    </row>
    <row r="123" spans="1:11" s="28" customFormat="1" ht="15" customHeight="1">
      <c r="A123" s="94">
        <f>A122+1</f>
        <v>80</v>
      </c>
      <c r="B123" s="91" t="s">
        <v>4</v>
      </c>
      <c r="C123" s="92">
        <f>SUM(D123:I123)</f>
        <v>1000</v>
      </c>
      <c r="D123" s="92">
        <v>1000</v>
      </c>
      <c r="E123" s="92"/>
      <c r="F123" s="92"/>
      <c r="G123" s="92"/>
      <c r="H123" s="92"/>
      <c r="I123" s="92"/>
      <c r="J123" s="90"/>
      <c r="K123" s="44"/>
    </row>
    <row r="124" spans="1:11" s="28" customFormat="1" ht="15" customHeight="1">
      <c r="A124" s="94">
        <f>A123+1</f>
        <v>81</v>
      </c>
      <c r="B124" s="91" t="s">
        <v>6</v>
      </c>
      <c r="C124" s="92">
        <f>SUM(D124:I124)</f>
        <v>679.132</v>
      </c>
      <c r="D124" s="92">
        <v>679.132</v>
      </c>
      <c r="E124" s="92"/>
      <c r="F124" s="92"/>
      <c r="G124" s="92"/>
      <c r="H124" s="92"/>
      <c r="I124" s="92"/>
      <c r="J124" s="90"/>
      <c r="K124" s="44"/>
    </row>
    <row r="125" spans="1:11" s="28" customFormat="1" ht="15" customHeight="1">
      <c r="A125" s="94"/>
      <c r="B125" s="91"/>
      <c r="C125" s="92"/>
      <c r="D125" s="92"/>
      <c r="E125" s="92"/>
      <c r="F125" s="92"/>
      <c r="G125" s="92"/>
      <c r="H125" s="92"/>
      <c r="I125" s="92"/>
      <c r="J125" s="90"/>
      <c r="K125" s="44"/>
    </row>
    <row r="126" spans="1:11" s="29" customFormat="1" ht="47.25">
      <c r="A126" s="76">
        <f>A124+1</f>
        <v>82</v>
      </c>
      <c r="B126" s="105" t="s">
        <v>74</v>
      </c>
      <c r="C126" s="100">
        <f>SUM(D126:I126)</f>
        <v>1115.35724</v>
      </c>
      <c r="D126" s="100">
        <f aca="true" t="shared" si="35" ref="D126:I126">SUM(D127:D127)</f>
        <v>1115.35724</v>
      </c>
      <c r="E126" s="100">
        <f t="shared" si="35"/>
        <v>0</v>
      </c>
      <c r="F126" s="100">
        <f t="shared" si="35"/>
        <v>0</v>
      </c>
      <c r="G126" s="100">
        <f t="shared" si="35"/>
        <v>0</v>
      </c>
      <c r="H126" s="100">
        <f t="shared" si="35"/>
        <v>0</v>
      </c>
      <c r="I126" s="101">
        <f t="shared" si="35"/>
        <v>0</v>
      </c>
      <c r="J126" s="90" t="s">
        <v>75</v>
      </c>
      <c r="K126" s="45"/>
    </row>
    <row r="127" spans="1:11" s="28" customFormat="1" ht="15" customHeight="1">
      <c r="A127" s="94">
        <f>A126+1</f>
        <v>83</v>
      </c>
      <c r="B127" s="91" t="s">
        <v>4</v>
      </c>
      <c r="C127" s="92">
        <f>SUM(D127:I127)</f>
        <v>1115.35724</v>
      </c>
      <c r="D127" s="92">
        <v>1115.35724</v>
      </c>
      <c r="E127" s="92"/>
      <c r="F127" s="92"/>
      <c r="G127" s="92"/>
      <c r="H127" s="92"/>
      <c r="I127" s="93"/>
      <c r="J127" s="90"/>
      <c r="K127" s="44"/>
    </row>
    <row r="128" spans="1:11" s="28" customFormat="1" ht="15" customHeight="1">
      <c r="A128" s="94"/>
      <c r="B128" s="91"/>
      <c r="C128" s="92"/>
      <c r="D128" s="92"/>
      <c r="E128" s="92"/>
      <c r="F128" s="92"/>
      <c r="G128" s="92"/>
      <c r="H128" s="92"/>
      <c r="I128" s="92"/>
      <c r="J128" s="90"/>
      <c r="K128" s="44"/>
    </row>
    <row r="129" spans="1:11" s="22" customFormat="1" ht="15" customHeight="1">
      <c r="A129" s="94"/>
      <c r="B129" s="82"/>
      <c r="C129" s="83" t="s">
        <v>39</v>
      </c>
      <c r="D129" s="84"/>
      <c r="E129" s="84"/>
      <c r="F129" s="84"/>
      <c r="G129" s="84"/>
      <c r="H129" s="84"/>
      <c r="I129" s="84"/>
      <c r="J129" s="85"/>
      <c r="K129" s="41"/>
    </row>
    <row r="130" spans="1:11" s="24" customFormat="1" ht="15" customHeight="1">
      <c r="A130" s="94">
        <f>A127+1</f>
        <v>84</v>
      </c>
      <c r="B130" s="86" t="s">
        <v>40</v>
      </c>
      <c r="C130" s="87">
        <f aca="true" t="shared" si="36" ref="C130:I131">SUM(C134)</f>
        <v>26690.763</v>
      </c>
      <c r="D130" s="100">
        <f t="shared" si="36"/>
        <v>1690.763</v>
      </c>
      <c r="E130" s="100">
        <f t="shared" si="36"/>
        <v>5000</v>
      </c>
      <c r="F130" s="100">
        <f t="shared" si="36"/>
        <v>5000</v>
      </c>
      <c r="G130" s="100">
        <f t="shared" si="36"/>
        <v>5000</v>
      </c>
      <c r="H130" s="100">
        <f t="shared" si="36"/>
        <v>5000</v>
      </c>
      <c r="I130" s="101">
        <f t="shared" si="36"/>
        <v>5000</v>
      </c>
      <c r="J130" s="89"/>
      <c r="K130" s="42"/>
    </row>
    <row r="131" spans="1:11" s="25" customFormat="1" ht="15" customHeight="1">
      <c r="A131" s="94">
        <f>A130+1</f>
        <v>85</v>
      </c>
      <c r="B131" s="74" t="s">
        <v>4</v>
      </c>
      <c r="C131" s="87">
        <f t="shared" si="36"/>
        <v>26690.763</v>
      </c>
      <c r="D131" s="92">
        <f t="shared" si="36"/>
        <v>1690.763</v>
      </c>
      <c r="E131" s="92">
        <f t="shared" si="36"/>
        <v>5000</v>
      </c>
      <c r="F131" s="92">
        <f t="shared" si="36"/>
        <v>5000</v>
      </c>
      <c r="G131" s="92">
        <f t="shared" si="36"/>
        <v>5000</v>
      </c>
      <c r="H131" s="92">
        <f t="shared" si="36"/>
        <v>5000</v>
      </c>
      <c r="I131" s="93">
        <f t="shared" si="36"/>
        <v>5000</v>
      </c>
      <c r="J131" s="90"/>
      <c r="K131" s="37"/>
    </row>
    <row r="132" spans="1:11" s="25" customFormat="1" ht="15" customHeight="1">
      <c r="A132" s="94"/>
      <c r="B132" s="91"/>
      <c r="C132" s="87"/>
      <c r="D132" s="92"/>
      <c r="E132" s="92"/>
      <c r="F132" s="92"/>
      <c r="G132" s="92"/>
      <c r="H132" s="92"/>
      <c r="I132" s="93"/>
      <c r="J132" s="90"/>
      <c r="K132" s="37"/>
    </row>
    <row r="133" spans="1:11" s="25" customFormat="1" ht="15" customHeight="1">
      <c r="A133" s="94"/>
      <c r="B133" s="82"/>
      <c r="C133" s="83" t="s">
        <v>13</v>
      </c>
      <c r="D133" s="84"/>
      <c r="E133" s="84"/>
      <c r="F133" s="84"/>
      <c r="G133" s="84"/>
      <c r="H133" s="84"/>
      <c r="I133" s="84"/>
      <c r="J133" s="85"/>
      <c r="K133" s="37"/>
    </row>
    <row r="134" spans="1:11" s="24" customFormat="1" ht="15" customHeight="1">
      <c r="A134" s="94">
        <f>A131+1</f>
        <v>86</v>
      </c>
      <c r="B134" s="86" t="s">
        <v>15</v>
      </c>
      <c r="C134" s="87">
        <f aca="true" t="shared" si="37" ref="C134:I134">SUM(C135:C135)</f>
        <v>26690.763</v>
      </c>
      <c r="D134" s="87">
        <f t="shared" si="37"/>
        <v>1690.763</v>
      </c>
      <c r="E134" s="87">
        <f t="shared" si="37"/>
        <v>5000</v>
      </c>
      <c r="F134" s="87">
        <f t="shared" si="37"/>
        <v>5000</v>
      </c>
      <c r="G134" s="87">
        <f t="shared" si="37"/>
        <v>5000</v>
      </c>
      <c r="H134" s="87">
        <f t="shared" si="37"/>
        <v>5000</v>
      </c>
      <c r="I134" s="88">
        <f t="shared" si="37"/>
        <v>5000</v>
      </c>
      <c r="J134" s="89"/>
      <c r="K134" s="42"/>
    </row>
    <row r="135" spans="1:11" s="25" customFormat="1" ht="15" customHeight="1">
      <c r="A135" s="94">
        <f>A134+1</f>
        <v>87</v>
      </c>
      <c r="B135" s="74" t="s">
        <v>4</v>
      </c>
      <c r="C135" s="87">
        <f>SUM(D135:I135)</f>
        <v>26690.763</v>
      </c>
      <c r="D135" s="92">
        <f aca="true" t="shared" si="38" ref="D135:I135">SUM(D138)</f>
        <v>1690.763</v>
      </c>
      <c r="E135" s="92">
        <f t="shared" si="38"/>
        <v>5000</v>
      </c>
      <c r="F135" s="92">
        <f t="shared" si="38"/>
        <v>5000</v>
      </c>
      <c r="G135" s="92">
        <f t="shared" si="38"/>
        <v>5000</v>
      </c>
      <c r="H135" s="92">
        <f t="shared" si="38"/>
        <v>5000</v>
      </c>
      <c r="I135" s="92">
        <f t="shared" si="38"/>
        <v>5000</v>
      </c>
      <c r="J135" s="90"/>
      <c r="K135" s="37"/>
    </row>
    <row r="136" spans="1:11" s="25" customFormat="1" ht="15" customHeight="1">
      <c r="A136" s="94"/>
      <c r="B136" s="97"/>
      <c r="C136" s="87"/>
      <c r="D136" s="95"/>
      <c r="E136" s="95"/>
      <c r="F136" s="95"/>
      <c r="G136" s="95"/>
      <c r="H136" s="95"/>
      <c r="I136" s="98"/>
      <c r="J136" s="90"/>
      <c r="K136" s="37"/>
    </row>
    <row r="137" spans="1:11" s="28" customFormat="1" ht="78" customHeight="1">
      <c r="A137" s="94">
        <f>A135+1</f>
        <v>88</v>
      </c>
      <c r="B137" s="86" t="s">
        <v>24</v>
      </c>
      <c r="C137" s="87">
        <f>SUM(D137:I137)</f>
        <v>26690.763</v>
      </c>
      <c r="D137" s="100">
        <f aca="true" t="shared" si="39" ref="D137:I137">SUM(D138)</f>
        <v>1690.763</v>
      </c>
      <c r="E137" s="100">
        <f t="shared" si="39"/>
        <v>5000</v>
      </c>
      <c r="F137" s="100">
        <f t="shared" si="39"/>
        <v>5000</v>
      </c>
      <c r="G137" s="100">
        <f t="shared" si="39"/>
        <v>5000</v>
      </c>
      <c r="H137" s="100">
        <f t="shared" si="39"/>
        <v>5000</v>
      </c>
      <c r="I137" s="101">
        <f t="shared" si="39"/>
        <v>5000</v>
      </c>
      <c r="J137" s="90">
        <v>44</v>
      </c>
      <c r="K137" s="44"/>
    </row>
    <row r="138" spans="1:11" s="28" customFormat="1" ht="15" customHeight="1">
      <c r="A138" s="94">
        <f>A137+1</f>
        <v>89</v>
      </c>
      <c r="B138" s="91" t="s">
        <v>4</v>
      </c>
      <c r="C138" s="95">
        <f>SUM(D138:I138)</f>
        <v>26690.763</v>
      </c>
      <c r="D138" s="92">
        <f>4000-2309.237</f>
        <v>1690.763</v>
      </c>
      <c r="E138" s="92">
        <v>5000</v>
      </c>
      <c r="F138" s="92">
        <v>5000</v>
      </c>
      <c r="G138" s="92">
        <v>5000</v>
      </c>
      <c r="H138" s="92">
        <v>5000</v>
      </c>
      <c r="I138" s="93">
        <v>5000</v>
      </c>
      <c r="J138" s="90"/>
      <c r="K138" s="44"/>
    </row>
    <row r="139" spans="1:11" s="25" customFormat="1" ht="15" customHeight="1">
      <c r="A139" s="94"/>
      <c r="B139" s="91"/>
      <c r="C139" s="100"/>
      <c r="D139" s="92"/>
      <c r="E139" s="92"/>
      <c r="F139" s="92"/>
      <c r="G139" s="92"/>
      <c r="H139" s="92"/>
      <c r="I139" s="92"/>
      <c r="J139" s="90"/>
      <c r="K139" s="37"/>
    </row>
    <row r="140" spans="1:11" s="22" customFormat="1" ht="48.75" customHeight="1">
      <c r="A140" s="94"/>
      <c r="B140" s="82"/>
      <c r="C140" s="83" t="s">
        <v>43</v>
      </c>
      <c r="D140" s="84"/>
      <c r="E140" s="84"/>
      <c r="F140" s="84"/>
      <c r="G140" s="84"/>
      <c r="H140" s="84"/>
      <c r="I140" s="84"/>
      <c r="J140" s="85"/>
      <c r="K140" s="41"/>
    </row>
    <row r="141" spans="1:11" s="24" customFormat="1" ht="15" customHeight="1">
      <c r="A141" s="94">
        <f>A138+1</f>
        <v>90</v>
      </c>
      <c r="B141" s="86" t="s">
        <v>21</v>
      </c>
      <c r="C141" s="87">
        <f aca="true" t="shared" si="40" ref="C141:I143">SUM(C146)</f>
        <v>253801.37199999997</v>
      </c>
      <c r="D141" s="100">
        <f t="shared" si="40"/>
        <v>41067.372</v>
      </c>
      <c r="E141" s="100">
        <f t="shared" si="40"/>
        <v>41696.4</v>
      </c>
      <c r="F141" s="100">
        <f t="shared" si="40"/>
        <v>42759.4</v>
      </c>
      <c r="G141" s="100">
        <f t="shared" si="40"/>
        <v>42759.4</v>
      </c>
      <c r="H141" s="100">
        <f t="shared" si="40"/>
        <v>42759.4</v>
      </c>
      <c r="I141" s="101">
        <f t="shared" si="40"/>
        <v>42759.4</v>
      </c>
      <c r="J141" s="89"/>
      <c r="K141" s="42"/>
    </row>
    <row r="142" spans="1:11" s="25" customFormat="1" ht="15" customHeight="1">
      <c r="A142" s="94">
        <f>A141+1</f>
        <v>91</v>
      </c>
      <c r="B142" s="74" t="s">
        <v>4</v>
      </c>
      <c r="C142" s="87">
        <f t="shared" si="40"/>
        <v>253801.37199999997</v>
      </c>
      <c r="D142" s="92">
        <f t="shared" si="40"/>
        <v>41067.372</v>
      </c>
      <c r="E142" s="92">
        <f t="shared" si="40"/>
        <v>41696.4</v>
      </c>
      <c r="F142" s="92">
        <f t="shared" si="40"/>
        <v>42759.4</v>
      </c>
      <c r="G142" s="92">
        <f t="shared" si="40"/>
        <v>42759.4</v>
      </c>
      <c r="H142" s="92">
        <f t="shared" si="40"/>
        <v>42759.4</v>
      </c>
      <c r="I142" s="93">
        <f t="shared" si="40"/>
        <v>42759.4</v>
      </c>
      <c r="J142" s="90"/>
      <c r="K142" s="37"/>
    </row>
    <row r="143" spans="1:11" s="25" customFormat="1" ht="15" customHeight="1">
      <c r="A143" s="94">
        <f>A142+1</f>
        <v>92</v>
      </c>
      <c r="B143" s="91" t="s">
        <v>6</v>
      </c>
      <c r="C143" s="87">
        <f t="shared" si="40"/>
        <v>0</v>
      </c>
      <c r="D143" s="92">
        <f t="shared" si="40"/>
        <v>0</v>
      </c>
      <c r="E143" s="92">
        <f t="shared" si="40"/>
        <v>0</v>
      </c>
      <c r="F143" s="92">
        <f t="shared" si="40"/>
        <v>0</v>
      </c>
      <c r="G143" s="92">
        <f t="shared" si="40"/>
        <v>0</v>
      </c>
      <c r="H143" s="92">
        <f t="shared" si="40"/>
        <v>0</v>
      </c>
      <c r="I143" s="93">
        <f t="shared" si="40"/>
        <v>0</v>
      </c>
      <c r="J143" s="90"/>
      <c r="K143" s="37"/>
    </row>
    <row r="144" spans="1:11" s="25" customFormat="1" ht="15" customHeight="1">
      <c r="A144" s="94"/>
      <c r="B144" s="91"/>
      <c r="C144" s="87"/>
      <c r="D144" s="92"/>
      <c r="E144" s="92"/>
      <c r="F144" s="92"/>
      <c r="G144" s="92"/>
      <c r="H144" s="92"/>
      <c r="I144" s="93"/>
      <c r="J144" s="90"/>
      <c r="K144" s="37"/>
    </row>
    <row r="145" spans="1:11" s="25" customFormat="1" ht="15" customHeight="1">
      <c r="A145" s="94"/>
      <c r="B145" s="82"/>
      <c r="C145" s="83" t="s">
        <v>13</v>
      </c>
      <c r="D145" s="84"/>
      <c r="E145" s="84"/>
      <c r="F145" s="84"/>
      <c r="G145" s="84"/>
      <c r="H145" s="84"/>
      <c r="I145" s="84"/>
      <c r="J145" s="85"/>
      <c r="K145" s="37"/>
    </row>
    <row r="146" spans="1:11" s="24" customFormat="1" ht="15" customHeight="1">
      <c r="A146" s="94">
        <f>A143+1</f>
        <v>93</v>
      </c>
      <c r="B146" s="86" t="s">
        <v>15</v>
      </c>
      <c r="C146" s="87">
        <f>SUM(C147:C148)</f>
        <v>253801.37199999997</v>
      </c>
      <c r="D146" s="87">
        <f aca="true" t="shared" si="41" ref="D146:I146">SUM(D147:D148)</f>
        <v>41067.372</v>
      </c>
      <c r="E146" s="87">
        <f t="shared" si="41"/>
        <v>41696.4</v>
      </c>
      <c r="F146" s="87">
        <f t="shared" si="41"/>
        <v>42759.4</v>
      </c>
      <c r="G146" s="87">
        <f t="shared" si="41"/>
        <v>42759.4</v>
      </c>
      <c r="H146" s="87">
        <f t="shared" si="41"/>
        <v>42759.4</v>
      </c>
      <c r="I146" s="88">
        <f t="shared" si="41"/>
        <v>42759.4</v>
      </c>
      <c r="J146" s="89"/>
      <c r="K146" s="42"/>
    </row>
    <row r="147" spans="1:11" s="25" customFormat="1" ht="15" customHeight="1">
      <c r="A147" s="94">
        <f>A146+1</f>
        <v>94</v>
      </c>
      <c r="B147" s="74" t="s">
        <v>4</v>
      </c>
      <c r="C147" s="87">
        <f>SUM(D147:I147)</f>
        <v>253801.37199999997</v>
      </c>
      <c r="D147" s="92">
        <f aca="true" t="shared" si="42" ref="D147:I147">SUM(D151+D154+D157)</f>
        <v>41067.372</v>
      </c>
      <c r="E147" s="92">
        <f t="shared" si="42"/>
        <v>41696.4</v>
      </c>
      <c r="F147" s="92">
        <f t="shared" si="42"/>
        <v>42759.4</v>
      </c>
      <c r="G147" s="92">
        <f t="shared" si="42"/>
        <v>42759.4</v>
      </c>
      <c r="H147" s="92">
        <f t="shared" si="42"/>
        <v>42759.4</v>
      </c>
      <c r="I147" s="92">
        <f t="shared" si="42"/>
        <v>42759.4</v>
      </c>
      <c r="J147" s="90"/>
      <c r="K147" s="37"/>
    </row>
    <row r="148" spans="1:11" s="25" customFormat="1" ht="15" customHeight="1">
      <c r="A148" s="94">
        <f>A147+1</f>
        <v>95</v>
      </c>
      <c r="B148" s="91" t="s">
        <v>6</v>
      </c>
      <c r="C148" s="87">
        <f>SUM(D148:I148)</f>
        <v>0</v>
      </c>
      <c r="D148" s="95"/>
      <c r="E148" s="95"/>
      <c r="F148" s="95"/>
      <c r="G148" s="95"/>
      <c r="H148" s="95"/>
      <c r="I148" s="95"/>
      <c r="J148" s="90"/>
      <c r="K148" s="37"/>
    </row>
    <row r="149" spans="1:11" s="25" customFormat="1" ht="15" customHeight="1">
      <c r="A149" s="94"/>
      <c r="B149" s="97"/>
      <c r="C149" s="87"/>
      <c r="D149" s="95"/>
      <c r="E149" s="95"/>
      <c r="F149" s="95"/>
      <c r="G149" s="95"/>
      <c r="H149" s="95"/>
      <c r="I149" s="98"/>
      <c r="J149" s="90"/>
      <c r="K149" s="37"/>
    </row>
    <row r="150" spans="1:11" s="28" customFormat="1" ht="63">
      <c r="A150" s="94">
        <f>A148+1</f>
        <v>96</v>
      </c>
      <c r="B150" s="86" t="s">
        <v>41</v>
      </c>
      <c r="C150" s="87">
        <f>SUM(D150:I150)</f>
        <v>27027.772</v>
      </c>
      <c r="D150" s="100">
        <f aca="true" t="shared" si="43" ref="D150:I150">SUM(D151)</f>
        <v>4507.372</v>
      </c>
      <c r="E150" s="100">
        <f t="shared" si="43"/>
        <v>4376.4</v>
      </c>
      <c r="F150" s="100">
        <f t="shared" si="43"/>
        <v>4536</v>
      </c>
      <c r="G150" s="100">
        <f t="shared" si="43"/>
        <v>4536</v>
      </c>
      <c r="H150" s="100">
        <f t="shared" si="43"/>
        <v>4536</v>
      </c>
      <c r="I150" s="101">
        <f t="shared" si="43"/>
        <v>4536</v>
      </c>
      <c r="J150" s="90" t="s">
        <v>55</v>
      </c>
      <c r="K150" s="44"/>
    </row>
    <row r="151" spans="1:11" s="25" customFormat="1" ht="15" customHeight="1">
      <c r="A151" s="94">
        <f>A150+1</f>
        <v>97</v>
      </c>
      <c r="B151" s="91" t="s">
        <v>4</v>
      </c>
      <c r="C151" s="95">
        <f>SUM(D151:I151)</f>
        <v>27027.772</v>
      </c>
      <c r="D151" s="95">
        <f>4210.1+70+227.272</f>
        <v>4507.372</v>
      </c>
      <c r="E151" s="95">
        <v>4376.4</v>
      </c>
      <c r="F151" s="95">
        <v>4536</v>
      </c>
      <c r="G151" s="95">
        <v>4536</v>
      </c>
      <c r="H151" s="95">
        <v>4536</v>
      </c>
      <c r="I151" s="98">
        <v>4536</v>
      </c>
      <c r="J151" s="90"/>
      <c r="K151" s="37"/>
    </row>
    <row r="152" spans="1:11" s="25" customFormat="1" ht="15" customHeight="1">
      <c r="A152" s="94"/>
      <c r="B152" s="97"/>
      <c r="C152" s="87"/>
      <c r="D152" s="95"/>
      <c r="E152" s="95"/>
      <c r="F152" s="95"/>
      <c r="G152" s="95"/>
      <c r="H152" s="95"/>
      <c r="I152" s="98"/>
      <c r="J152" s="90"/>
      <c r="K152" s="37"/>
    </row>
    <row r="153" spans="1:11" s="25" customFormat="1" ht="84.75" customHeight="1">
      <c r="A153" s="94">
        <f>A151+1</f>
        <v>98</v>
      </c>
      <c r="B153" s="86" t="s">
        <v>76</v>
      </c>
      <c r="C153" s="87">
        <f>SUM(D153:I153)</f>
        <v>224793.59999999998</v>
      </c>
      <c r="D153" s="100">
        <f aca="true" t="shared" si="44" ref="D153:I153">SUM(D154)</f>
        <v>36230</v>
      </c>
      <c r="E153" s="100">
        <f t="shared" si="44"/>
        <v>36990</v>
      </c>
      <c r="F153" s="100">
        <f t="shared" si="44"/>
        <v>37893.4</v>
      </c>
      <c r="G153" s="100">
        <f t="shared" si="44"/>
        <v>37893.4</v>
      </c>
      <c r="H153" s="100">
        <f t="shared" si="44"/>
        <v>37893.4</v>
      </c>
      <c r="I153" s="101">
        <f t="shared" si="44"/>
        <v>37893.4</v>
      </c>
      <c r="J153" s="90" t="s">
        <v>55</v>
      </c>
      <c r="K153" s="37"/>
    </row>
    <row r="154" spans="1:11" s="25" customFormat="1" ht="15" customHeight="1">
      <c r="A154" s="94">
        <f>A153+1</f>
        <v>99</v>
      </c>
      <c r="B154" s="91" t="s">
        <v>4</v>
      </c>
      <c r="C154" s="95">
        <f>SUM(D154:I154)</f>
        <v>224793.59999999998</v>
      </c>
      <c r="D154" s="95">
        <f>36300-70</f>
        <v>36230</v>
      </c>
      <c r="E154" s="95">
        <v>36990</v>
      </c>
      <c r="F154" s="95">
        <v>37893.4</v>
      </c>
      <c r="G154" s="95">
        <v>37893.4</v>
      </c>
      <c r="H154" s="95">
        <v>37893.4</v>
      </c>
      <c r="I154" s="95">
        <v>37893.4</v>
      </c>
      <c r="J154" s="90"/>
      <c r="K154" s="37"/>
    </row>
    <row r="155" spans="1:11" s="25" customFormat="1" ht="15" customHeight="1">
      <c r="A155" s="94"/>
      <c r="B155" s="97"/>
      <c r="C155" s="87"/>
      <c r="D155" s="95"/>
      <c r="E155" s="95"/>
      <c r="F155" s="95"/>
      <c r="G155" s="95"/>
      <c r="H155" s="95"/>
      <c r="I155" s="98"/>
      <c r="J155" s="90"/>
      <c r="K155" s="37"/>
    </row>
    <row r="156" spans="1:11" s="28" customFormat="1" ht="31.5">
      <c r="A156" s="94">
        <f>A154+1</f>
        <v>100</v>
      </c>
      <c r="B156" s="86" t="s">
        <v>42</v>
      </c>
      <c r="C156" s="87">
        <f>SUM(D156:I156)</f>
        <v>1980</v>
      </c>
      <c r="D156" s="100">
        <f aca="true" t="shared" si="45" ref="D156:I156">SUM(D157)</f>
        <v>330</v>
      </c>
      <c r="E156" s="100">
        <f t="shared" si="45"/>
        <v>330</v>
      </c>
      <c r="F156" s="100">
        <f t="shared" si="45"/>
        <v>330</v>
      </c>
      <c r="G156" s="100">
        <f t="shared" si="45"/>
        <v>330</v>
      </c>
      <c r="H156" s="100">
        <f t="shared" si="45"/>
        <v>330</v>
      </c>
      <c r="I156" s="101">
        <f t="shared" si="45"/>
        <v>330</v>
      </c>
      <c r="J156" s="90" t="s">
        <v>55</v>
      </c>
      <c r="K156" s="44"/>
    </row>
    <row r="157" spans="1:11" s="28" customFormat="1" ht="15" customHeight="1">
      <c r="A157" s="94">
        <f>A156+1</f>
        <v>101</v>
      </c>
      <c r="B157" s="91" t="s">
        <v>4</v>
      </c>
      <c r="C157" s="95">
        <f>SUM(D157:I157)</f>
        <v>1980</v>
      </c>
      <c r="D157" s="92">
        <f>330+130-130</f>
        <v>330</v>
      </c>
      <c r="E157" s="95">
        <v>330</v>
      </c>
      <c r="F157" s="95">
        <v>330</v>
      </c>
      <c r="G157" s="95">
        <v>330</v>
      </c>
      <c r="H157" s="95">
        <v>330</v>
      </c>
      <c r="I157" s="98">
        <v>330</v>
      </c>
      <c r="J157" s="90"/>
      <c r="K157" s="44"/>
    </row>
    <row r="158" spans="1:11" s="25" customFormat="1" ht="15" customHeight="1">
      <c r="A158" s="35"/>
      <c r="B158" s="32"/>
      <c r="C158" s="23"/>
      <c r="D158" s="26"/>
      <c r="E158" s="26"/>
      <c r="F158" s="26"/>
      <c r="G158" s="26"/>
      <c r="H158" s="26"/>
      <c r="I158" s="30"/>
      <c r="J158" s="50"/>
      <c r="K158" s="37"/>
    </row>
  </sheetData>
  <sheetProtection/>
  <mergeCells count="20">
    <mergeCell ref="F1:J1"/>
    <mergeCell ref="F2:J2"/>
    <mergeCell ref="F6:J6"/>
    <mergeCell ref="H7:I7"/>
    <mergeCell ref="A8:J8"/>
    <mergeCell ref="F3:J3"/>
    <mergeCell ref="F4:J4"/>
    <mergeCell ref="F5:J5"/>
    <mergeCell ref="A10:J10"/>
    <mergeCell ref="A12:A13"/>
    <mergeCell ref="B12:B13"/>
    <mergeCell ref="C12:I12"/>
    <mergeCell ref="C25:I25"/>
    <mergeCell ref="A9:J9"/>
    <mergeCell ref="C133:I133"/>
    <mergeCell ref="C140:I140"/>
    <mergeCell ref="C129:I129"/>
    <mergeCell ref="J12:J13"/>
    <mergeCell ref="C31:I31"/>
    <mergeCell ref="C145:I145"/>
  </mergeCells>
  <printOptions/>
  <pageMargins left="0.3937007874015748" right="0" top="0.3937007874015748" bottom="0.15748031496062992" header="0" footer="0"/>
  <pageSetup firstPageNumber="3" useFirstPageNumber="1" horizontalDpi="600" verticalDpi="600" orientation="landscape" paperSize="9" scale="71" r:id="rId1"/>
  <headerFooter>
    <oddHeader>&amp;C &amp;P</oddHeader>
  </headerFooter>
  <rowBreaks count="4" manualBreakCount="4">
    <brk id="59" max="9" man="1"/>
    <brk id="81" max="9" man="1"/>
    <brk id="103" max="9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2019-12-16T10:43:13Z</cp:lastPrinted>
  <dcterms:created xsi:type="dcterms:W3CDTF">2013-10-08T11:20:39Z</dcterms:created>
  <dcterms:modified xsi:type="dcterms:W3CDTF">2019-12-16T10:48:05Z</dcterms:modified>
  <cp:category/>
  <cp:version/>
  <cp:contentType/>
  <cp:contentStatus/>
</cp:coreProperties>
</file>