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136" windowHeight="12228" activeTab="10"/>
  </bookViews>
  <sheets>
    <sheet name="Мероприятия" sheetId="1" r:id="rId1"/>
    <sheet name="Перечень инвест проектов" sheetId="2" r:id="rId2"/>
    <sheet name="ВО т.р." sheetId="3" state="hidden" r:id="rId3"/>
    <sheet name="ВС т.р." sheetId="4" state="hidden" r:id="rId4"/>
    <sheet name="не надо" sheetId="5" r:id="rId5"/>
    <sheet name="2-ТС" sheetId="6" r:id="rId6"/>
    <sheet name="2-ВС" sheetId="7" r:id="rId7"/>
    <sheet name="2-ВО" sheetId="8" r:id="rId8"/>
    <sheet name="1-ЭС" sheetId="9" r:id="rId9"/>
    <sheet name="2-ЭС" sheetId="10" r:id="rId10"/>
    <sheet name="не надо 1" sheetId="11" r:id="rId11"/>
  </sheets>
  <definedNames>
    <definedName name="\a" localSheetId="5">#REF!</definedName>
    <definedName name="\a" localSheetId="1">#REF!</definedName>
    <definedName name="\a">#REF!</definedName>
    <definedName name="\m" localSheetId="5">#REF!</definedName>
    <definedName name="\m" localSheetId="1">#REF!</definedName>
    <definedName name="\m">#REF!</definedName>
    <definedName name="\n" localSheetId="5">#REF!</definedName>
    <definedName name="\n" localSheetId="1">#REF!</definedName>
    <definedName name="\n">#REF!</definedName>
    <definedName name="\o" localSheetId="5">#REF!</definedName>
    <definedName name="\o" localSheetId="1">#REF!</definedName>
    <definedName name="\o">#REF!</definedName>
    <definedName name="_____xlfn_BAHTTEXT">#N/A</definedName>
    <definedName name="____xlfn_BAHTTEXT">#N/A</definedName>
    <definedName name="___xlfn_BAHTTEXT">#N/A</definedName>
    <definedName name="__xlfn_BAHTTEXT">#N/A</definedName>
    <definedName name="_def2000г" localSheetId="5">#REF!</definedName>
    <definedName name="_def2000г" localSheetId="1">#REF!</definedName>
    <definedName name="_def2000г">#REF!</definedName>
    <definedName name="_def2001г" localSheetId="5">#REF!</definedName>
    <definedName name="_def2001г" localSheetId="1">#REF!</definedName>
    <definedName name="_def2001г">#REF!</definedName>
    <definedName name="_def2002г" localSheetId="5">#REF!</definedName>
    <definedName name="_def2002г" localSheetId="1">#REF!</definedName>
    <definedName name="_def2002г">#REF!</definedName>
    <definedName name="_inf2000" localSheetId="5">#REF!</definedName>
    <definedName name="_inf2000" localSheetId="1">#REF!</definedName>
    <definedName name="_inf2000">#REF!</definedName>
    <definedName name="_inf2001" localSheetId="5">#REF!</definedName>
    <definedName name="_inf2001" localSheetId="1">#REF!</definedName>
    <definedName name="_inf2001">#REF!</definedName>
    <definedName name="_inf2002" localSheetId="5">#REF!</definedName>
    <definedName name="_inf2002" localSheetId="1">#REF!</definedName>
    <definedName name="_inf2002">#REF!</definedName>
    <definedName name="_inf2003" localSheetId="5">#REF!</definedName>
    <definedName name="_inf2003" localSheetId="1">#REF!</definedName>
    <definedName name="_inf2003">#REF!</definedName>
    <definedName name="_inf2004" localSheetId="5">#REF!</definedName>
    <definedName name="_inf2004" localSheetId="1">#REF!</definedName>
    <definedName name="_inf2004">#REF!</definedName>
    <definedName name="_inf2005" localSheetId="5">#REF!</definedName>
    <definedName name="_inf2005" localSheetId="1">#REF!</definedName>
    <definedName name="_inf2005">#REF!</definedName>
    <definedName name="_inf2006" localSheetId="5">#REF!</definedName>
    <definedName name="_inf2006" localSheetId="1">#REF!</definedName>
    <definedName name="_inf2006">#REF!</definedName>
    <definedName name="_inf2007" localSheetId="5">#REF!</definedName>
    <definedName name="_inf2007" localSheetId="1">#REF!</definedName>
    <definedName name="_inf2007">#REF!</definedName>
    <definedName name="_inf2008" localSheetId="5">#REF!</definedName>
    <definedName name="_inf2008" localSheetId="1">#REF!</definedName>
    <definedName name="_inf2008">#REF!</definedName>
    <definedName name="_inf2009" localSheetId="5">#REF!</definedName>
    <definedName name="_inf2009" localSheetId="1">#REF!</definedName>
    <definedName name="_inf2009">#REF!</definedName>
    <definedName name="_inf2010" localSheetId="5">#REF!</definedName>
    <definedName name="_inf2010" localSheetId="1">#REF!</definedName>
    <definedName name="_inf2010">#REF!</definedName>
    <definedName name="_inf2011" localSheetId="5">#REF!</definedName>
    <definedName name="_inf2011" localSheetId="1">#REF!</definedName>
    <definedName name="_inf2011">#REF!</definedName>
    <definedName name="_inf2012" localSheetId="5">#REF!</definedName>
    <definedName name="_inf2012" localSheetId="1">#REF!</definedName>
    <definedName name="_inf2012">#REF!</definedName>
    <definedName name="_inf2013" localSheetId="5">#REF!</definedName>
    <definedName name="_inf2013" localSheetId="1">#REF!</definedName>
    <definedName name="_inf2013">#REF!</definedName>
    <definedName name="_inf2014" localSheetId="5">#REF!</definedName>
    <definedName name="_inf2014" localSheetId="1">#REF!</definedName>
    <definedName name="_inf2014">#REF!</definedName>
    <definedName name="_inf2015" localSheetId="5">#REF!</definedName>
    <definedName name="_inf2015" localSheetId="1">#REF!</definedName>
    <definedName name="_inf2015">#REF!</definedName>
    <definedName name="a04t" localSheetId="5">#REF!</definedName>
    <definedName name="a04t" localSheetId="1">#REF!</definedName>
    <definedName name="a04t">#REF!</definedName>
    <definedName name="ALL_FILES">#NAME?</definedName>
    <definedName name="anscount">1</definedName>
    <definedName name="Beg_Bal" localSheetId="5">#REF!</definedName>
    <definedName name="Beg_Bal" localSheetId="1">#REF!</definedName>
    <definedName name="Beg_Bal">#REF!</definedName>
    <definedName name="CALC_IDENTIFIER">#NAME?</definedName>
    <definedName name="CompOt">[0]!CompOt</definedName>
    <definedName name="CompRas">[0]!CompRas</definedName>
    <definedName name="CompRas1">[0]!CompRas1</definedName>
    <definedName name="Comput">[0]!Comput</definedName>
    <definedName name="Data" localSheetId="5">#REF!</definedName>
    <definedName name="Data" localSheetId="1">#REF!</definedName>
    <definedName name="Data">#REF!</definedName>
    <definedName name="DOCUMENT_SOURCE">#NAME?</definedName>
    <definedName name="DOCUMENT_TYPES">#NAME?</definedName>
    <definedName name="DOLL" localSheetId="5">#REF!</definedName>
    <definedName name="DOLL" localSheetId="1">#REF!</definedName>
    <definedName name="DOLL">#REF!</definedName>
    <definedName name="End_Bal" localSheetId="5">#REF!</definedName>
    <definedName name="End_Bal" localSheetId="1">#REF!</definedName>
    <definedName name="End_Bal">#REF!</definedName>
    <definedName name="ew">[0]!ew</definedName>
    <definedName name="Excel_BuiltIn_Database" localSheetId="5">#REF!</definedName>
    <definedName name="Excel_BuiltIn_Database" localSheetId="1">#REF!</definedName>
    <definedName name="Excel_BuiltIn_Database">#REF!</definedName>
    <definedName name="Excel_BuiltIn_Database_13" localSheetId="5">#REF!</definedName>
    <definedName name="Excel_BuiltIn_Database_13" localSheetId="1">#REF!</definedName>
    <definedName name="Excel_BuiltIn_Database_13">#REF!</definedName>
    <definedName name="Excel_BuiltIn_Database_15" localSheetId="5">#REF!</definedName>
    <definedName name="Excel_BuiltIn_Database_15" localSheetId="1">#REF!</definedName>
    <definedName name="Excel_BuiltIn_Database_15">#REF!</definedName>
    <definedName name="Excel_BuiltIn_Database_16" localSheetId="5">#REF!</definedName>
    <definedName name="Excel_BuiltIn_Database_16" localSheetId="1">#REF!</definedName>
    <definedName name="Excel_BuiltIn_Database_16">#REF!</definedName>
    <definedName name="Excel_BuiltIn_Database_19" localSheetId="5">#REF!</definedName>
    <definedName name="Excel_BuiltIn_Database_19" localSheetId="1">#REF!</definedName>
    <definedName name="Excel_BuiltIn_Database_19">#REF!</definedName>
    <definedName name="Excel_BuiltIn_Database_20" localSheetId="5">#REF!</definedName>
    <definedName name="Excel_BuiltIn_Database_20" localSheetId="1">#REF!</definedName>
    <definedName name="Excel_BuiltIn_Database_20">#REF!</definedName>
    <definedName name="Excel_BuiltIn_Database_21" localSheetId="5">#REF!</definedName>
    <definedName name="Excel_BuiltIn_Database_21" localSheetId="1">#REF!</definedName>
    <definedName name="Excel_BuiltIn_Database_21">#REF!</definedName>
    <definedName name="Excel_BuiltIn_Database_22" localSheetId="5">#REF!</definedName>
    <definedName name="Excel_BuiltIn_Database_22" localSheetId="1">#REF!</definedName>
    <definedName name="Excel_BuiltIn_Database_22">#REF!</definedName>
    <definedName name="Excel_BuiltIn_Database_23" localSheetId="5">#REF!</definedName>
    <definedName name="Excel_BuiltIn_Database_23" localSheetId="1">#REF!</definedName>
    <definedName name="Excel_BuiltIn_Database_23">#REF!</definedName>
    <definedName name="Excel_BuiltIn_Database_28" localSheetId="5">#REF!</definedName>
    <definedName name="Excel_BuiltIn_Database_28" localSheetId="1">#REF!</definedName>
    <definedName name="Excel_BuiltIn_Database_28">#REF!</definedName>
    <definedName name="Excel_BuiltIn_Database_4" localSheetId="5">#REF!</definedName>
    <definedName name="Excel_BuiltIn_Database_4" localSheetId="1">#REF!</definedName>
    <definedName name="Excel_BuiltIn_Database_4">#REF!</definedName>
    <definedName name="Excel_BuiltIn_Database_5" localSheetId="5">#REF!</definedName>
    <definedName name="Excel_BuiltIn_Database_5" localSheetId="1">#REF!</definedName>
    <definedName name="Excel_BuiltIn_Database_5">#REF!</definedName>
    <definedName name="Excel_BuiltIn_Database_6" localSheetId="5">#REF!</definedName>
    <definedName name="Excel_BuiltIn_Database_6" localSheetId="1">#REF!</definedName>
    <definedName name="Excel_BuiltIn_Database_6">#REF!</definedName>
    <definedName name="Excel_BuiltIn_Database_7" localSheetId="5">#REF!</definedName>
    <definedName name="Excel_BuiltIn_Database_7" localSheetId="1">#REF!</definedName>
    <definedName name="Excel_BuiltIn_Database_7">#REF!</definedName>
    <definedName name="Excel_BuiltIn_Database_8" localSheetId="5">#REF!</definedName>
    <definedName name="Excel_BuiltIn_Database_8" localSheetId="1">#REF!</definedName>
    <definedName name="Excel_BuiltIn_Database_8">#REF!</definedName>
    <definedName name="Extra_Pay" localSheetId="5">#REF!</definedName>
    <definedName name="Extra_Pay" localSheetId="1">#REF!</definedName>
    <definedName name="Extra_Pay">#REF!</definedName>
    <definedName name="ff" localSheetId="5">#REF!</definedName>
    <definedName name="ff" localSheetId="1">#REF!</definedName>
    <definedName name="ff">#REF!</definedName>
    <definedName name="fg">[0]!fg</definedName>
    <definedName name="Full_Print" localSheetId="5">#REF!</definedName>
    <definedName name="Full_Print" localSheetId="1">#REF!</definedName>
    <definedName name="Full_Print">#REF!</definedName>
    <definedName name="gggg" localSheetId="5">#REF!</definedName>
    <definedName name="gggg" localSheetId="1">#REF!</definedName>
    <definedName name="gggg">#REF!</definedName>
    <definedName name="god">#NAME?</definedName>
    <definedName name="Header_Row" localSheetId="5">ROW(#REF!)</definedName>
    <definedName name="Header_Row" localSheetId="1">ROW(#REF!)</definedName>
    <definedName name="Header_Row">ROW(#REF!)</definedName>
    <definedName name="Int" localSheetId="5">#REF!</definedName>
    <definedName name="Int" localSheetId="1">#REF!</definedName>
    <definedName name="Int">#REF!</definedName>
    <definedName name="Interest_Rate" localSheetId="5">#REF!</definedName>
    <definedName name="Interest_Rate" localSheetId="1">#REF!</definedName>
    <definedName name="Interest_Rate">#REF!</definedName>
    <definedName name="k">[0]!k</definedName>
    <definedName name="Last_Row" localSheetId="5">IF([0]!Values_Entered,'2-ТС'!Header_Row+[0]!Number_of_Payments,'2-ТС'!Header_Row)</definedName>
    <definedName name="Last_Row" localSheetId="1">IF([0]!Values_Entered,'Перечень инвест проектов'!Header_Row+[0]!Number_of_Payments,'Перечень инвест проектов'!Header_Row)</definedName>
    <definedName name="Last_Row">IF([0]!Values_Entered,Header_Row+[0]!Number_of_Payments,Header_Row)</definedName>
    <definedName name="Loan_Amount" localSheetId="5">#REF!</definedName>
    <definedName name="Loan_Amount" localSheetId="1">#REF!</definedName>
    <definedName name="Loan_Amount">#REF!</definedName>
    <definedName name="Loan_Start" localSheetId="5">#REF!</definedName>
    <definedName name="Loan_Start" localSheetId="1">#REF!</definedName>
    <definedName name="Loan_Start">#REF!</definedName>
    <definedName name="Loan_Years" localSheetId="5">#REF!</definedName>
    <definedName name="Loan_Years" localSheetId="1">#REF!</definedName>
    <definedName name="Loan_Years">#REF!</definedName>
    <definedName name="mo">#NAME?</definedName>
    <definedName name="MO_LIST_28">#NAME?</definedName>
    <definedName name="MONTH_LIST">#NAME?</definedName>
    <definedName name="MR_LIST">#NAME?</definedName>
    <definedName name="Num_Pmt_Per_Year" localSheetId="5">#REF!</definedName>
    <definedName name="Num_Pmt_Per_Year" localSheetId="1">#REF!</definedName>
    <definedName name="Num_Pmt_Per_Year">#REF!</definedName>
    <definedName name="Number_of_Payments" localSheetId="5">MATCH(0.01,'2-ТС'!End_Bal,-1)+1</definedName>
    <definedName name="Number_of_Payments" localSheetId="1">MATCH(0.01,'Перечень инвест проектов'!End_Bal,-1)+1</definedName>
    <definedName name="Number_of_Payments">MATCH(0.01,End_Bal,-1)+1</definedName>
    <definedName name="OKTMO_VS_TYPE_LIST">#NAME?</definedName>
    <definedName name="P1_ESO_PROT" localSheetId="5">#REF!,#REF!,#REF!,#REF!,#REF!,#REF!,#REF!,#REF!</definedName>
    <definedName name="P1_ESO_PROT" localSheetId="1">#REF!,#REF!,#REF!,#REF!,#REF!,#REF!,#REF!,#REF!</definedName>
    <definedName name="P1_ESO_PROT">#REF!,#REF!,#REF!,#REF!,#REF!,#REF!,#REF!,#REF!</definedName>
    <definedName name="P1_SBT_PROT" localSheetId="5">#REF!,#REF!,#REF!,#REF!,#REF!,#REF!,#REF!</definedName>
    <definedName name="P1_SBT_PROT" localSheetId="1">#REF!,#REF!,#REF!,#REF!,#REF!,#REF!,#REF!</definedName>
    <definedName name="P1_SBT_PROT">#REF!,#REF!,#REF!,#REF!,#REF!,#REF!,#REF!</definedName>
    <definedName name="P1_SCOPE_FLOAD" localSheetId="5">#REF!,#REF!,#REF!,#REF!,#REF!,#REF!</definedName>
    <definedName name="P1_SCOPE_FLOAD" localSheetId="1">#REF!,#REF!,#REF!,#REF!,#REF!,#REF!</definedName>
    <definedName name="P1_SCOPE_FLOAD">#REF!,#REF!,#REF!,#REF!,#REF!,#REF!</definedName>
    <definedName name="P1_SCOPE_FRML" localSheetId="5">#REF!,#REF!,#REF!,#REF!,#REF!,#REF!</definedName>
    <definedName name="P1_SCOPE_FRML" localSheetId="1">#REF!,#REF!,#REF!,#REF!,#REF!,#REF!</definedName>
    <definedName name="P1_SCOPE_FRML">#REF!,#REF!,#REF!,#REF!,#REF!,#REF!</definedName>
    <definedName name="P1_SCOPE_SV_LD" localSheetId="5">#REF!,#REF!,#REF!,#REF!,#REF!,#REF!,#REF!</definedName>
    <definedName name="P1_SCOPE_SV_LD" localSheetId="1">#REF!,#REF!,#REF!,#REF!,#REF!,#REF!,#REF!</definedName>
    <definedName name="P1_SCOPE_SV_LD">#REF!,#REF!,#REF!,#REF!,#REF!,#REF!,#REF!</definedName>
    <definedName name="P1_SET_PROT" localSheetId="5">#REF!,#REF!,#REF!,#REF!,#REF!,#REF!,#REF!</definedName>
    <definedName name="P1_SET_PROT" localSheetId="1">#REF!,#REF!,#REF!,#REF!,#REF!,#REF!,#REF!</definedName>
    <definedName name="P1_SET_PROT">#REF!,#REF!,#REF!,#REF!,#REF!,#REF!,#REF!</definedName>
    <definedName name="P1_SET_PRT" localSheetId="5">#REF!,#REF!,#REF!,#REF!,#REF!,#REF!,#REF!</definedName>
    <definedName name="P1_SET_PRT" localSheetId="1">#REF!,#REF!,#REF!,#REF!,#REF!,#REF!,#REF!</definedName>
    <definedName name="P1_SET_PRT">#REF!,#REF!,#REF!,#REF!,#REF!,#REF!,#REF!</definedName>
    <definedName name="P19_T1_Protect" localSheetId="5">p5_t1_protect,p6_t1_protect,p7_t1_protect,p8_t1_protect,p9_t1_protect,p10_t1_protect,p11_t1_protect,p12_t1_protect,p13_t1_protect,p14_t1_protect</definedName>
    <definedName name="P19_T1_Protect" localSheetId="1">p5_t1_protect,p6_t1_protect,p7_t1_protect,p8_t1_protect,p9_t1_protect,p10_t1_protect,p11_t1_protect,p12_t1_protect,p13_t1_protect,p14_t1_protect</definedName>
    <definedName name="P19_T1_Protect">p5_t1_protect,p6_t1_protect,p7_t1_protect,p8_t1_protect,p9_t1_protect,p10_t1_protect,p11_t1_protect,p12_t1_protect,p13_t1_protect,p14_t1_protect</definedName>
    <definedName name="P19_T2_Protect" localSheetId="5">p5_t1_protect,p6_t1_protect,p7_t1_protect,p8_t1_protect,p9_t1_protect,p10_t1_protect,p11_t1_protect,p12_t1_protect,p13_t1_protect,p14_t1_protect</definedName>
    <definedName name="P19_T2_Protect" localSheetId="1">p5_t1_protect,p6_t1_protect,p7_t1_protect,p8_t1_protect,p9_t1_protect,p10_t1_protect,p11_t1_protect,p12_t1_protect,p13_t1_protect,p14_t1_protect</definedName>
    <definedName name="P19_T2_Protect">p5_t1_protect,p6_t1_protect,p7_t1_protect,p8_t1_protect,p9_t1_protect,p10_t1_protect,p11_t1_protect,p12_t1_protect,p13_t1_protect,p14_t1_protect</definedName>
    <definedName name="Pay_Date" localSheetId="5">#REF!</definedName>
    <definedName name="Pay_Date" localSheetId="1">#REF!</definedName>
    <definedName name="Pay_Date">#REF!</definedName>
    <definedName name="Pay_Num" localSheetId="5">#REF!</definedName>
    <definedName name="Pay_Num" localSheetId="1">#REF!</definedName>
    <definedName name="Pay_Num">#REF!</definedName>
    <definedName name="Princ" localSheetId="5">#REF!</definedName>
    <definedName name="Princ" localSheetId="1">#REF!</definedName>
    <definedName name="Princ">#REF!</definedName>
    <definedName name="Print_Area_0" localSheetId="7">'2-ВО'!$A$2:$M$25</definedName>
    <definedName name="Print_Area_0" localSheetId="2">'ВО т.р.'!$A$1:$M$21</definedName>
    <definedName name="Print_Area_0" localSheetId="3">'ВС т.р.'!$A$1:$P$18</definedName>
    <definedName name="Print_Area_0" localSheetId="0">Мероприятия!$A$1:$P$25</definedName>
    <definedName name="Print_Area_0" localSheetId="10">'не надо 1'!$A$1:$P$24</definedName>
    <definedName name="Print_Area_Reset" localSheetId="5">OFFSET('2-ТС'!Full_Print,0,0,'2-ТС'!Last_Row)</definedName>
    <definedName name="Print_Area_Reset" localSheetId="1">OFFSET('Перечень инвест проектов'!Full_Print,0,0,'Перечень инвест проектов'!Last_Row)</definedName>
    <definedName name="Print_Area_Reset">OFFSET(Full_Print,0,0,Last_Row)</definedName>
    <definedName name="Print_Titles_0" localSheetId="6">'2-ВС'!$8:$9</definedName>
    <definedName name="Print_Titles_0" localSheetId="1">'Перечень инвест проектов'!$8:$9</definedName>
    <definedName name="REGIONS" localSheetId="5">#REF!</definedName>
    <definedName name="REGIONS" localSheetId="1">#REF!</definedName>
    <definedName name="REGIONS">#REF!</definedName>
    <definedName name="RESOURCE_IDENTIFIER">#NAME?</definedName>
    <definedName name="S1_" localSheetId="5">#REF!</definedName>
    <definedName name="S1_" localSheetId="1">#REF!</definedName>
    <definedName name="S1_">#REF!</definedName>
    <definedName name="S10_" localSheetId="5">#REF!</definedName>
    <definedName name="S10_" localSheetId="1">#REF!</definedName>
    <definedName name="S10_">#REF!</definedName>
    <definedName name="S11_" localSheetId="5">#REF!</definedName>
    <definedName name="S11_" localSheetId="1">#REF!</definedName>
    <definedName name="S11_">#REF!</definedName>
    <definedName name="S12_" localSheetId="5">#REF!</definedName>
    <definedName name="S12_" localSheetId="1">#REF!</definedName>
    <definedName name="S12_">#REF!</definedName>
    <definedName name="S13_" localSheetId="5">#REF!</definedName>
    <definedName name="S13_" localSheetId="1">#REF!</definedName>
    <definedName name="S13_">#REF!</definedName>
    <definedName name="S14_" localSheetId="5">#REF!</definedName>
    <definedName name="S14_" localSheetId="1">#REF!</definedName>
    <definedName name="S14_">#REF!</definedName>
    <definedName name="S15_" localSheetId="5">#REF!</definedName>
    <definedName name="S15_" localSheetId="1">#REF!</definedName>
    <definedName name="S15_">#REF!</definedName>
    <definedName name="S16_" localSheetId="5">#REF!</definedName>
    <definedName name="S16_" localSheetId="1">#REF!</definedName>
    <definedName name="S16_">#REF!</definedName>
    <definedName name="S17_" localSheetId="5">#REF!</definedName>
    <definedName name="S17_" localSheetId="1">#REF!</definedName>
    <definedName name="S17_">#REF!</definedName>
    <definedName name="S18_" localSheetId="5">#REF!</definedName>
    <definedName name="S18_" localSheetId="1">#REF!</definedName>
    <definedName name="S18_">#REF!</definedName>
    <definedName name="S19_" localSheetId="5">#REF!</definedName>
    <definedName name="S19_" localSheetId="1">#REF!</definedName>
    <definedName name="S19_">#REF!</definedName>
    <definedName name="S2_" localSheetId="5">#REF!</definedName>
    <definedName name="S2_" localSheetId="1">#REF!</definedName>
    <definedName name="S2_">#REF!</definedName>
    <definedName name="S20_" localSheetId="5">#REF!</definedName>
    <definedName name="S20_" localSheetId="1">#REF!</definedName>
    <definedName name="S20_">#REF!</definedName>
    <definedName name="S3_" localSheetId="5">#REF!</definedName>
    <definedName name="S3_" localSheetId="1">#REF!</definedName>
    <definedName name="S3_">#REF!</definedName>
    <definedName name="S4_" localSheetId="5">#REF!</definedName>
    <definedName name="S4_" localSheetId="1">#REF!</definedName>
    <definedName name="S4_">#REF!</definedName>
    <definedName name="S5_" localSheetId="5">#REF!</definedName>
    <definedName name="S5_" localSheetId="1">#REF!</definedName>
    <definedName name="S5_">#REF!</definedName>
    <definedName name="S6_" localSheetId="5">#REF!</definedName>
    <definedName name="S6_" localSheetId="1">#REF!</definedName>
    <definedName name="S6_">#REF!</definedName>
    <definedName name="S7_" localSheetId="5">#REF!</definedName>
    <definedName name="S7_" localSheetId="1">#REF!</definedName>
    <definedName name="S7_">#REF!</definedName>
    <definedName name="S8_" localSheetId="5">#REF!</definedName>
    <definedName name="S8_" localSheetId="1">#REF!</definedName>
    <definedName name="S8_">#REF!</definedName>
    <definedName name="S9_" localSheetId="5">#REF!</definedName>
    <definedName name="S9_" localSheetId="1">#REF!</definedName>
    <definedName name="S9_">#REF!</definedName>
    <definedName name="SAPBEXrevision">1</definedName>
    <definedName name="SAPBEXsysID">"BW2"</definedName>
    <definedName name="SAPBEXwbID">"479GSPMTNK9HM4ZSIVE5K2SH6"</definedName>
    <definedName name="SCENARIOS" localSheetId="5">#REF!</definedName>
    <definedName name="SCENARIOS" localSheetId="1">#REF!</definedName>
    <definedName name="SCENARIOS">#REF!</definedName>
    <definedName name="Sched_Pay" localSheetId="5">#REF!</definedName>
    <definedName name="Sched_Pay" localSheetId="1">#REF!</definedName>
    <definedName name="Sched_Pay">#REF!</definedName>
    <definedName name="Scheduled_Extra_Payments" localSheetId="5">#REF!</definedName>
    <definedName name="Scheduled_Extra_Payments" localSheetId="1">#REF!</definedName>
    <definedName name="Scheduled_Extra_Payments">#REF!</definedName>
    <definedName name="Scheduled_Interest_Rate" localSheetId="5">#REF!</definedName>
    <definedName name="Scheduled_Interest_Rate" localSheetId="1">#REF!</definedName>
    <definedName name="Scheduled_Interest_Rate">#REF!</definedName>
    <definedName name="Scheduled_Monthly_Payment" localSheetId="5">#REF!</definedName>
    <definedName name="Scheduled_Monthly_Payment" localSheetId="1">#REF!</definedName>
    <definedName name="Scheduled_Monthly_Payment">#REF!</definedName>
    <definedName name="SCOPE_16_PRT">P1_SCOPE_16_PRT,P2_SCOPE_16_PRT</definedName>
    <definedName name="SCOPE_FIN1">#NAME?</definedName>
    <definedName name="SCOPE_FIN2">#NAME?</definedName>
    <definedName name="SCOPE_PER_PRT">P5_SCOPE_PER_PRT,P6_SCOPE_PER_PRT,P7_SCOPE_PER_PRT,P8_SCOPE_PER_PRT</definedName>
    <definedName name="SCOPE_R">#NAME?</definedName>
    <definedName name="SCOPE_REG">#NAME?</definedName>
    <definedName name="SCOPE_SV_LD2" localSheetId="5">#REF!</definedName>
    <definedName name="SCOPE_SV_LD2" localSheetId="1">#REF!</definedName>
    <definedName name="SCOPE_SV_LD2">#REF!</definedName>
    <definedName name="SCOPE_SV_PRT">P1_SCOPE_SV_PRT,P2_SCOPE_SV_PRT,P3_SCOPE_SV_PRT</definedName>
    <definedName name="SCOPE_YES">#NAME?</definedName>
    <definedName name="TARGET">#NAME?</definedName>
    <definedName name="TARIFF_SETUP_METHOD">#NAME?</definedName>
    <definedName name="TEMPLATE_CLAIM">#NAME?</definedName>
    <definedName name="TEMPLATE_SPHERE">#NAME?</definedName>
    <definedName name="TEMPLATE_SPHERE_CODE">#NAME?</definedName>
    <definedName name="TEMPLATE_SPHERE_OKK_SOURCE">#NAME?</definedName>
    <definedName name="time" localSheetId="5">#REF!</definedName>
    <definedName name="time" localSheetId="1">#REF!</definedName>
    <definedName name="time">#REF!</definedName>
    <definedName name="title">#NAME?</definedName>
    <definedName name="Total_Interest" localSheetId="5">#REF!</definedName>
    <definedName name="Total_Interest" localSheetId="1">#REF!</definedName>
    <definedName name="Total_Interest">#REF!</definedName>
    <definedName name="Total_Pay" localSheetId="5">#REF!</definedName>
    <definedName name="Total_Pay" localSheetId="1">#REF!</definedName>
    <definedName name="Total_Pay">#REF!</definedName>
    <definedName name="Total_Payment" localSheetId="5">scheduled_payment+extra_payment</definedName>
    <definedName name="Total_Payment" localSheetId="1">scheduled_payment+extra_payment</definedName>
    <definedName name="Total_Payment">scheduled_payment+extra_payment</definedName>
    <definedName name="TRANSMISSION_TARIFF">#NAME?</definedName>
    <definedName name="unit_for_List02">#NAME?</definedName>
    <definedName name="UTBO_TARIFF_UNIT">#NAME?</definedName>
    <definedName name="Values_Entered" localSheetId="5">IF('2-ТС'!Loan_Amount*'2-ТС'!Interest_Rate*'2-ТС'!Loan_Years*'2-ТС'!Loan_Start&gt;0,1,0)</definedName>
    <definedName name="Values_Entered" localSheetId="1">IF('Перечень инвест проектов'!Loan_Amount*'Перечень инвест проектов'!Interest_Rate*'Перечень инвест проектов'!Loan_Years*'Перечень инвест проектов'!Loan_Start&gt;0,1,0)</definedName>
    <definedName name="Values_Entered">IF(Loan_Amount*Interest_Rate*Loan_Years*Loan_Start&gt;0,1,0)</definedName>
    <definedName name="VSNA_BAL_PR_ADD_HL_MARKER" localSheetId="5">#REF!</definedName>
    <definedName name="VSNA_BAL_PR_ADD_HL_MARKER" localSheetId="1">#REF!</definedName>
    <definedName name="VSNA_BAL_PR_ADD_HL_MARKER">#REF!</definedName>
    <definedName name="VSNA_BAL_PR_ADD_RANGE" localSheetId="5">#REF!</definedName>
    <definedName name="VSNA_BAL_PR_ADD_RANGE" localSheetId="1">#REF!</definedName>
    <definedName name="VSNA_BAL_PR_ADD_RANGE">#REF!</definedName>
    <definedName name="VSNA_BAL_PR_CALC_AREA" localSheetId="5">#REF!</definedName>
    <definedName name="VSNA_BAL_PR_CALC_AREA" localSheetId="1">#REF!</definedName>
    <definedName name="VSNA_BAL_PR_CALC_AREA">#REF!</definedName>
    <definedName name="VSNA_BAL_PR_DELETE_HL_COLUMN_MARKER" localSheetId="5">#REF!</definedName>
    <definedName name="VSNA_BAL_PR_DELETE_HL_COLUMN_MARKER" localSheetId="1">#REF!</definedName>
    <definedName name="VSNA_BAL_PR_DELETE_HL_COLUMN_MARKER">#REF!</definedName>
    <definedName name="VSNA_BAL_PR_EMPTY_RANGE" localSheetId="5">#REF!</definedName>
    <definedName name="VSNA_BAL_PR_EMPTY_RANGE" localSheetId="1">#REF!</definedName>
    <definedName name="VSNA_BAL_PR_EMPTY_RANGE">#REF!</definedName>
    <definedName name="VSNA_BAL_PR_END_COLUMN_MARKER" localSheetId="5">#REF!</definedName>
    <definedName name="VSNA_BAL_PR_END_COLUMN_MARKER" localSheetId="1">#REF!</definedName>
    <definedName name="VSNA_BAL_PR_END_COLUMN_MARKER">#REF!</definedName>
    <definedName name="VSNA_BAL_PR_IC_ADD_HL_MARKER" localSheetId="5">#REF!</definedName>
    <definedName name="VSNA_BAL_PR_IC_ADD_HL_MARKER" localSheetId="1">#REF!</definedName>
    <definedName name="VSNA_BAL_PR_IC_ADD_HL_MARKER">#REF!</definedName>
    <definedName name="VSNA_BAL_PR_IC_ADD_RANGE" localSheetId="5">#REF!</definedName>
    <definedName name="VSNA_BAL_PR_IC_ADD_RANGE" localSheetId="1">#REF!</definedName>
    <definedName name="VSNA_BAL_PR_IC_ADD_RANGE">#REF!</definedName>
    <definedName name="VSNA_BAL_PR_IC_DELETE_HL_ROW_MARKER" localSheetId="5">#REF!</definedName>
    <definedName name="VSNA_BAL_PR_IC_DELETE_HL_ROW_MARKER" localSheetId="1">#REF!</definedName>
    <definedName name="VSNA_BAL_PR_IC_DELETE_HL_ROW_MARKER">#REF!</definedName>
    <definedName name="VSNA_BAL_PR_IC_NUM_ROW_MARKER" localSheetId="5">#REF!</definedName>
    <definedName name="VSNA_BAL_PR_IC_NUM_ROW_MARKER" localSheetId="1">#REF!</definedName>
    <definedName name="VSNA_BAL_PR_IC_NUM_ROW_MARKER">#REF!</definedName>
    <definedName name="VSNA_BAL_PR_NUM_COLUMN_MARKER" localSheetId="5">#REF!</definedName>
    <definedName name="VSNA_BAL_PR_NUM_COLUMN_MARKER" localSheetId="1">#REF!</definedName>
    <definedName name="VSNA_BAL_PR_NUM_COLUMN_MARKER">#REF!</definedName>
    <definedName name="VSNA_BAL_PR_RANGE" localSheetId="5">#REF!</definedName>
    <definedName name="VSNA_BAL_PR_RANGE" localSheetId="1">#REF!</definedName>
    <definedName name="VSNA_BAL_PR_RANGE">#REF!</definedName>
    <definedName name="VSNA_BAL_PR_RESELL_MATRIX_1" localSheetId="5">#REF!</definedName>
    <definedName name="VSNA_BAL_PR_RESELL_MATRIX_1" localSheetId="1">#REF!</definedName>
    <definedName name="VSNA_BAL_PR_RESELL_MATRIX_1">#REF!</definedName>
    <definedName name="VSNA_BAL_PR_RESELL_MATRIX_1_MARKER" localSheetId="5">#REF!</definedName>
    <definedName name="VSNA_BAL_PR_RESELL_MATRIX_1_MARKER" localSheetId="1">#REF!</definedName>
    <definedName name="VSNA_BAL_PR_RESELL_MATRIX_1_MARKER">#REF!</definedName>
    <definedName name="VSNA_BAL_TR_ADD_HL_MARKER" localSheetId="5">#REF!</definedName>
    <definedName name="VSNA_BAL_TR_ADD_HL_MARKER" localSheetId="1">#REF!</definedName>
    <definedName name="VSNA_BAL_TR_ADD_HL_MARKER">#REF!</definedName>
    <definedName name="VSNA_BAL_TR_ADD_RANGE" localSheetId="5">#REF!</definedName>
    <definedName name="VSNA_BAL_TR_ADD_RANGE" localSheetId="1">#REF!</definedName>
    <definedName name="VSNA_BAL_TR_ADD_RANGE">#REF!</definedName>
    <definedName name="VSNA_BAL_TR_CALC_AREA" localSheetId="5">#REF!</definedName>
    <definedName name="VSNA_BAL_TR_CALC_AREA" localSheetId="1">#REF!</definedName>
    <definedName name="VSNA_BAL_TR_CALC_AREA">#REF!</definedName>
    <definedName name="VSNA_BAL_TR_DELETE_HL_COLUMN_MARKER" localSheetId="5">#REF!</definedName>
    <definedName name="VSNA_BAL_TR_DELETE_HL_COLUMN_MARKER" localSheetId="1">#REF!</definedName>
    <definedName name="VSNA_BAL_TR_DELETE_HL_COLUMN_MARKER">#REF!</definedName>
    <definedName name="VSNA_BAL_TR_EMPTY_RANGE" localSheetId="5">#REF!</definedName>
    <definedName name="VSNA_BAL_TR_EMPTY_RANGE" localSheetId="1">#REF!</definedName>
    <definedName name="VSNA_BAL_TR_EMPTY_RANGE">#REF!</definedName>
    <definedName name="VSNA_BAL_TR_END_COLUMN_MARKER" localSheetId="5">#REF!</definedName>
    <definedName name="VSNA_BAL_TR_END_COLUMN_MARKER" localSheetId="1">#REF!</definedName>
    <definedName name="VSNA_BAL_TR_END_COLUMN_MARKER">#REF!</definedName>
    <definedName name="VSNA_BAL_TR_NUM_COLUMN_MARKER" localSheetId="5">#REF!</definedName>
    <definedName name="VSNA_BAL_TR_NUM_COLUMN_MARKER" localSheetId="1">#REF!</definedName>
    <definedName name="VSNA_BAL_TR_NUM_COLUMN_MARKER">#REF!</definedName>
    <definedName name="VSNA_BAL_TR_RANGE" localSheetId="5">#REF!</definedName>
    <definedName name="VSNA_BAL_TR_RANGE" localSheetId="1">#REF!</definedName>
    <definedName name="VSNA_BAL_TR_RANGE">#REF!</definedName>
    <definedName name="VSNA_BPR_3_P_TOTAL_MO" localSheetId="5">#REF!</definedName>
    <definedName name="VSNA_BPR_3_P_TOTAL_MO" localSheetId="1">#REF!</definedName>
    <definedName name="VSNA_BPR_3_P_TOTAL_MO">#REF!</definedName>
    <definedName name="VSNA_BPR_3_T_TOTAL_MO" localSheetId="5">#REF!</definedName>
    <definedName name="VSNA_BPR_3_T_TOTAL_MO" localSheetId="1">#REF!</definedName>
    <definedName name="VSNA_BPR_3_T_TOTAL_MO">#REF!</definedName>
    <definedName name="VSNA_BPR_5_2_2_P_TOTAL_MO" localSheetId="5">#REF!</definedName>
    <definedName name="VSNA_BPR_5_2_2_P_TOTAL_MO" localSheetId="1">#REF!</definedName>
    <definedName name="VSNA_BPR_5_2_2_P_TOTAL_MO">#REF!</definedName>
    <definedName name="VSNA_BPR_5_2_2_T_TOTAL_MO" localSheetId="5">#REF!</definedName>
    <definedName name="VSNA_BPR_5_2_2_T_TOTAL_MO" localSheetId="1">#REF!</definedName>
    <definedName name="VSNA_BPR_5_2_2_T_TOTAL_MO">#REF!</definedName>
    <definedName name="VSNA_CR_ADD_HL_MARKER" localSheetId="5">#REF!</definedName>
    <definedName name="VSNA_CR_ADD_HL_MARKER" localSheetId="1">#REF!</definedName>
    <definedName name="VSNA_CR_ADD_HL_MARKER">#REF!</definedName>
    <definedName name="VSNA_CR_AREA" localSheetId="5">#REF!</definedName>
    <definedName name="VSNA_CR_AREA" localSheetId="1">#REF!</definedName>
    <definedName name="VSNA_CR_AREA">#REF!</definedName>
    <definedName name="VSNA_CR_DELETE_HL_ROW_MARKER" localSheetId="5">#REF!</definedName>
    <definedName name="VSNA_CR_DELETE_HL_ROW_MARKER" localSheetId="1">#REF!</definedName>
    <definedName name="VSNA_CR_DELETE_HL_ROW_MARKER">#REF!</definedName>
    <definedName name="VSNA_CR_ITEM_NAMES" localSheetId="5">#REF!</definedName>
    <definedName name="VSNA_CR_ITEM_NAMES" localSheetId="1">#REF!</definedName>
    <definedName name="VSNA_CR_ITEM_NAMES">#REF!</definedName>
    <definedName name="VSNA_CR_METHOD_MARKERS" localSheetId="5">#REF!</definedName>
    <definedName name="VSNA_CR_METHOD_MARKERS" localSheetId="1">#REF!</definedName>
    <definedName name="VSNA_CR_METHOD_MARKERS">#REF!</definedName>
    <definedName name="VSNA_CR_NUM_ROW_MARKER" localSheetId="5">#REF!</definedName>
    <definedName name="VSNA_CR_NUM_ROW_MARKER" localSheetId="1">#REF!</definedName>
    <definedName name="VSNA_CR_NUM_ROW_MARKER">#REF!</definedName>
    <definedName name="VSNA_CR_PERIOD_MARKERS" localSheetId="5">#REF!</definedName>
    <definedName name="VSNA_CR_PERIOD_MARKERS" localSheetId="1">#REF!</definedName>
    <definedName name="VSNA_CR_PERIOD_MARKERS">#REF!</definedName>
    <definedName name="YEAR_LIST">#NAME?</definedName>
    <definedName name="YES_NO">#NAME?</definedName>
    <definedName name="а">[0]!а</definedName>
    <definedName name="ааа" localSheetId="5">#REF!</definedName>
    <definedName name="ааа" localSheetId="1">#REF!</definedName>
    <definedName name="ааа">#REF!</definedName>
    <definedName name="аааа">[0]!аааа</definedName>
    <definedName name="б">[0]!б</definedName>
    <definedName name="база" localSheetId="5">#REF!</definedName>
    <definedName name="база" localSheetId="1">#REF!</definedName>
    <definedName name="база">#REF!</definedName>
    <definedName name="_xlnm.Database" localSheetId="5">#REF!</definedName>
    <definedName name="_xlnm.Database" localSheetId="1">#REF!</definedName>
    <definedName name="_xlnm.Database">#REF!</definedName>
    <definedName name="в">[0]!в</definedName>
    <definedName name="в23ё">[0]!в23ё</definedName>
    <definedName name="вахта">#N/A</definedName>
    <definedName name="вв">[0]!вв</definedName>
    <definedName name="ВСЕГО_по_предприятию" localSheetId="5">#REF!</definedName>
    <definedName name="ВСЕГО_по_предприятию" localSheetId="1">#REF!</definedName>
    <definedName name="ВСЕГО_по_предприятию">#REF!</definedName>
    <definedName name="второй" localSheetId="5">#REF!</definedName>
    <definedName name="второй" localSheetId="1">#REF!</definedName>
    <definedName name="второй">#REF!</definedName>
    <definedName name="вып" localSheetId="5">scheduled_payment+extra_payment</definedName>
    <definedName name="вып" localSheetId="1">scheduled_payment+extra_payment</definedName>
    <definedName name="вып">scheduled_payment+extra_payment</definedName>
    <definedName name="График">"Диагр. 4"</definedName>
    <definedName name="д">[0]!д</definedName>
    <definedName name="Дефл_ц_пред_год">#NAME?</definedName>
    <definedName name="Дефлятор_годовой">#NAME?</definedName>
    <definedName name="Дефлятор_цепной">#NAME?</definedName>
    <definedName name="ДС" localSheetId="5">#REF!</definedName>
    <definedName name="ДС" localSheetId="1">#REF!</definedName>
    <definedName name="ДС">#REF!</definedName>
    <definedName name="дьд" localSheetId="5">#REF!</definedName>
    <definedName name="дьд" localSheetId="1">#REF!</definedName>
    <definedName name="дьд">#REF!</definedName>
    <definedName name="ЕСН">[0]!ЕСН</definedName>
    <definedName name="ж">[0]!ж</definedName>
    <definedName name="з">[0]!з</definedName>
    <definedName name="_xlnm.Print_Titles" localSheetId="6">'2-ВС'!$8:$9</definedName>
    <definedName name="_xlnm.Print_Titles" localSheetId="1">'Перечень инвест проектов'!$8:$9</definedName>
    <definedName name="и">[0]!и</definedName>
    <definedName name="иии" localSheetId="5">#REF!</definedName>
    <definedName name="иии" localSheetId="1">#REF!</definedName>
    <definedName name="иии">#REF!</definedName>
    <definedName name="й">[0]!й</definedName>
    <definedName name="йй">[0]!йй</definedName>
    <definedName name="ййй" localSheetId="5">#REF!</definedName>
    <definedName name="ййй" localSheetId="1">#REF!</definedName>
    <definedName name="ййй">#REF!</definedName>
    <definedName name="к">[0]!к</definedName>
    <definedName name="кал.эл.эн.">[0]!кал.эл.эн.</definedName>
    <definedName name="ке">[0]!ке</definedName>
    <definedName name="керцр" localSheetId="5">#REF!</definedName>
    <definedName name="керцр" localSheetId="1">#REF!</definedName>
    <definedName name="керцр">#REF!</definedName>
    <definedName name="л">[0]!л</definedName>
    <definedName name="ллл" localSheetId="5">#REF!</definedName>
    <definedName name="ллл" localSheetId="1">#REF!</definedName>
    <definedName name="ллл">#REF!</definedName>
    <definedName name="лллл" localSheetId="5">#REF!</definedName>
    <definedName name="лллл" localSheetId="1">#REF!</definedName>
    <definedName name="лллл">#REF!</definedName>
    <definedName name="м">[0]!м</definedName>
    <definedName name="ммм" localSheetId="5">#REF!</definedName>
    <definedName name="ммм" localSheetId="1">#REF!</definedName>
    <definedName name="ммм">#REF!</definedName>
    <definedName name="Модель2" localSheetId="5">#REF!</definedName>
    <definedName name="Модель2" localSheetId="1">#REF!</definedName>
    <definedName name="Модель2">#REF!</definedName>
    <definedName name="мым">[0]!мым</definedName>
    <definedName name="_xlnm.Print_Area" localSheetId="7">'2-ВО'!$A$2:$M$25</definedName>
    <definedName name="_xlnm.Print_Area" localSheetId="2">'ВО т.р.'!$A$1:$M$21</definedName>
    <definedName name="_xlnm.Print_Area" localSheetId="3">'ВС т.р.'!$A$1:$P$18</definedName>
    <definedName name="_xlnm.Print_Area" localSheetId="0">Мероприятия!$A$1:$P$26</definedName>
    <definedName name="_xlnm.Print_Area" localSheetId="10">'не надо 1'!$A$1:$P$24</definedName>
    <definedName name="_xlnm.Print_Area" localSheetId="1">'Перечень инвест проектов'!$A$3:$P$46</definedName>
    <definedName name="ооо" localSheetId="5">#REF!</definedName>
    <definedName name="ооо" localSheetId="1">#REF!</definedName>
    <definedName name="ооо">#REF!</definedName>
    <definedName name="первый" localSheetId="5">#REF!</definedName>
    <definedName name="первый" localSheetId="1">#REF!</definedName>
    <definedName name="первый">#REF!</definedName>
    <definedName name="ПОКАЗАТЕЛИ_ДОЛГОСР_ПРОГНОЗА" localSheetId="5">#REF!</definedName>
    <definedName name="ПОКАЗАТЕЛИ_ДОЛГОСР_ПРОГНОЗА" localSheetId="1">#REF!</definedName>
    <definedName name="ПОКАЗАТЕЛИ_ДОЛГОСР_ПРОГНОЗА">#REF!</definedName>
    <definedName name="ппп" localSheetId="5">#REF!</definedName>
    <definedName name="ппп" localSheetId="1">#REF!</definedName>
    <definedName name="ппп">#REF!</definedName>
    <definedName name="прп" localSheetId="5">#REF!</definedName>
    <definedName name="прп" localSheetId="1">#REF!</definedName>
    <definedName name="прп">#REF!</definedName>
    <definedName name="РЭК.покуп.">[0]!РЭК.покуп.</definedName>
    <definedName name="с">[0]!с</definedName>
    <definedName name="СИЗ" localSheetId="5">#REF!</definedName>
    <definedName name="СИЗ" localSheetId="1">#REF!</definedName>
    <definedName name="СИЗ">#REF!</definedName>
    <definedName name="СОmpRus">[0]!СОmpRus</definedName>
    <definedName name="сс">[0]!сс</definedName>
    <definedName name="сссс">[0]!сссс</definedName>
    <definedName name="ссы">[0]!ссы</definedName>
    <definedName name="ставка" localSheetId="5">#REF!</definedName>
    <definedName name="ставка" localSheetId="1">#REF!</definedName>
    <definedName name="ставка">#REF!</definedName>
    <definedName name="ставка_22" localSheetId="5">#REF!</definedName>
    <definedName name="ставка_22" localSheetId="1">#REF!</definedName>
    <definedName name="ставка_22">#REF!</definedName>
    <definedName name="т">[0]!т</definedName>
    <definedName name="Таблица_N_2" localSheetId="5">#REF!</definedName>
    <definedName name="Таблица_N_2" localSheetId="1">#REF!</definedName>
    <definedName name="Таблица_N_2">#REF!</definedName>
    <definedName name="тариф" localSheetId="5">#REF!</definedName>
    <definedName name="тариф" localSheetId="1">#REF!</definedName>
    <definedName name="тариф">#REF!</definedName>
    <definedName name="тариф_1" localSheetId="5">#REF!</definedName>
    <definedName name="тариф_1" localSheetId="1">#REF!</definedName>
    <definedName name="тариф_1">#REF!</definedName>
    <definedName name="тариф_10" localSheetId="5">#REF!</definedName>
    <definedName name="тариф_10" localSheetId="1">#REF!</definedName>
    <definedName name="тариф_10">#REF!</definedName>
    <definedName name="тариф_11" localSheetId="5">#REF!</definedName>
    <definedName name="тариф_11" localSheetId="1">#REF!</definedName>
    <definedName name="тариф_11">#REF!</definedName>
    <definedName name="тариф_12" localSheetId="5">#REF!</definedName>
    <definedName name="тариф_12" localSheetId="1">#REF!</definedName>
    <definedName name="тариф_12">#REF!</definedName>
    <definedName name="тариф_13" localSheetId="5">#REF!</definedName>
    <definedName name="тариф_13" localSheetId="1">#REF!</definedName>
    <definedName name="тариф_13">#REF!</definedName>
    <definedName name="тариф_14" localSheetId="5">#REF!</definedName>
    <definedName name="тариф_14" localSheetId="1">#REF!</definedName>
    <definedName name="тариф_14">#REF!</definedName>
    <definedName name="тариф_15" localSheetId="5">#REF!</definedName>
    <definedName name="тариф_15" localSheetId="1">#REF!</definedName>
    <definedName name="тариф_15">#REF!</definedName>
    <definedName name="тариф_16" localSheetId="5">#REF!</definedName>
    <definedName name="тариф_16" localSheetId="1">#REF!</definedName>
    <definedName name="тариф_16">#REF!</definedName>
    <definedName name="тариф_19" localSheetId="5">#REF!</definedName>
    <definedName name="тариф_19" localSheetId="1">#REF!</definedName>
    <definedName name="тариф_19">#REF!</definedName>
    <definedName name="тариф_21" localSheetId="5">#REF!</definedName>
    <definedName name="тариф_21" localSheetId="1">#REF!</definedName>
    <definedName name="тариф_21">#REF!</definedName>
    <definedName name="тариф_22" localSheetId="5">#REF!</definedName>
    <definedName name="тариф_22" localSheetId="1">#REF!</definedName>
    <definedName name="тариф_22">#REF!</definedName>
    <definedName name="тариф_23" localSheetId="5">#REF!</definedName>
    <definedName name="тариф_23" localSheetId="1">#REF!</definedName>
    <definedName name="тариф_23">#REF!</definedName>
    <definedName name="тариф_25" localSheetId="5">#REF!</definedName>
    <definedName name="тариф_25" localSheetId="1">#REF!</definedName>
    <definedName name="тариф_25">#REF!</definedName>
    <definedName name="тариф_28" localSheetId="5">#REF!</definedName>
    <definedName name="тариф_28" localSheetId="1">#REF!</definedName>
    <definedName name="тариф_28">#REF!</definedName>
    <definedName name="тариф_29" localSheetId="5">#REF!</definedName>
    <definedName name="тариф_29" localSheetId="1">#REF!</definedName>
    <definedName name="тариф_29">#REF!</definedName>
    <definedName name="тариф_4" localSheetId="5">#REF!</definedName>
    <definedName name="тариф_4" localSheetId="1">#REF!</definedName>
    <definedName name="тариф_4">#REF!</definedName>
    <definedName name="тариф_5" localSheetId="5">#REF!</definedName>
    <definedName name="тариф_5" localSheetId="1">#REF!</definedName>
    <definedName name="тариф_5">#REF!</definedName>
    <definedName name="тариф_6" localSheetId="5">#REF!</definedName>
    <definedName name="тариф_6" localSheetId="1">#REF!</definedName>
    <definedName name="тариф_6">#REF!</definedName>
    <definedName name="топл.">[0]!топл.</definedName>
    <definedName name="третий" localSheetId="5">#REF!</definedName>
    <definedName name="третий" localSheetId="1">#REF!</definedName>
    <definedName name="третий">#REF!</definedName>
    <definedName name="ттт" localSheetId="5">#REF!</definedName>
    <definedName name="ттт" localSheetId="1">#REF!</definedName>
    <definedName name="ттт">#REF!</definedName>
    <definedName name="у">[0]!у</definedName>
    <definedName name="ф">[0]!ф</definedName>
    <definedName name="ФОТ1" localSheetId="5">#REF!</definedName>
    <definedName name="ФОТ1" localSheetId="1">#REF!</definedName>
    <definedName name="ФОТ1">#REF!</definedName>
    <definedName name="ффф" localSheetId="5">#REF!</definedName>
    <definedName name="ффф" localSheetId="1">#REF!</definedName>
    <definedName name="ффф">#REF!</definedName>
    <definedName name="х">[0]!х</definedName>
    <definedName name="ц">[0]!ц</definedName>
    <definedName name="цкеркр" localSheetId="5">#REF!</definedName>
    <definedName name="цкеркр" localSheetId="1">#REF!</definedName>
    <definedName name="цкеркр">#REF!</definedName>
    <definedName name="цу">[0]!цу</definedName>
    <definedName name="четвертый" localSheetId="5">#REF!</definedName>
    <definedName name="четвертый" localSheetId="1">#REF!</definedName>
    <definedName name="четвертый">#REF!</definedName>
    <definedName name="ыв">[0]!ыв</definedName>
    <definedName name="ыыыы">[0]!ыыыы</definedName>
    <definedName name="ььь" localSheetId="5">#REF!</definedName>
    <definedName name="ььь" localSheetId="1">#REF!</definedName>
    <definedName name="ььь">#REF!</definedName>
    <definedName name="Э" localSheetId="5">#REF!</definedName>
    <definedName name="Э" localSheetId="1">#REF!</definedName>
    <definedName name="Э">#REF!</definedName>
    <definedName name="юююю" localSheetId="5">#REF!</definedName>
    <definedName name="юююю" localSheetId="1">#REF!</definedName>
    <definedName name="юююю">#REF!</definedName>
    <definedName name="я">[0]!я</definedName>
  </definedNames>
  <calcPr calcId="144525"/>
</workbook>
</file>

<file path=xl/calcChain.xml><?xml version="1.0" encoding="utf-8"?>
<calcChain xmlns="http://schemas.openxmlformats.org/spreadsheetml/2006/main">
  <c r="G14" i="10" l="1"/>
  <c r="G13" i="10"/>
  <c r="G11" i="10"/>
  <c r="G10" i="10"/>
  <c r="F21" i="8"/>
  <c r="K15" i="7"/>
  <c r="K14" i="7"/>
  <c r="K13" i="7"/>
  <c r="M15" i="8" l="1"/>
  <c r="M16" i="8" s="1"/>
  <c r="L12" i="8"/>
  <c r="L13" i="8" s="1"/>
  <c r="K21" i="8"/>
  <c r="K22" i="8" s="1"/>
  <c r="J19" i="8"/>
  <c r="J21" i="8"/>
  <c r="J22" i="8" s="1"/>
  <c r="I16" i="8"/>
  <c r="I13" i="8"/>
  <c r="I21" i="8"/>
  <c r="I22" i="8" s="1"/>
  <c r="H21" i="8"/>
  <c r="H22" i="8" s="1"/>
  <c r="G37" i="6" l="1"/>
  <c r="H37" i="6"/>
  <c r="I37" i="6"/>
  <c r="J37" i="6"/>
  <c r="K37" i="6"/>
  <c r="L37" i="6"/>
  <c r="M37" i="6"/>
  <c r="N37" i="6"/>
  <c r="O37" i="6"/>
  <c r="P37" i="6"/>
  <c r="G38" i="6"/>
  <c r="H38" i="6"/>
  <c r="I38" i="6"/>
  <c r="J38" i="6"/>
  <c r="K38" i="6"/>
  <c r="L38" i="6"/>
  <c r="M38" i="6"/>
  <c r="N38" i="6"/>
  <c r="O38" i="6"/>
  <c r="P38" i="6"/>
  <c r="G39" i="6"/>
  <c r="H39" i="6"/>
  <c r="I39" i="6"/>
  <c r="J39" i="6"/>
  <c r="K39" i="6"/>
  <c r="L39" i="6"/>
  <c r="M39" i="6"/>
  <c r="N39" i="6"/>
  <c r="O39" i="6"/>
  <c r="P39" i="6"/>
  <c r="F39" i="6"/>
  <c r="F38" i="6"/>
  <c r="F37" i="6"/>
  <c r="E39" i="6" l="1"/>
  <c r="E37" i="6"/>
  <c r="E38" i="6"/>
  <c r="E36" i="6"/>
  <c r="E35" i="6"/>
  <c r="E34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12" i="6"/>
  <c r="G18" i="5"/>
  <c r="H18" i="5"/>
  <c r="I18" i="5"/>
  <c r="G19" i="5"/>
  <c r="H19" i="5"/>
  <c r="I19" i="5"/>
  <c r="G20" i="5"/>
  <c r="H20" i="5"/>
  <c r="I20" i="5"/>
  <c r="F19" i="5"/>
  <c r="F20" i="5"/>
  <c r="E20" i="5" s="1"/>
  <c r="F18" i="5"/>
  <c r="E19" i="5" l="1"/>
  <c r="P24" i="11"/>
  <c r="O24" i="11"/>
  <c r="N24" i="11"/>
  <c r="M24" i="11"/>
  <c r="L24" i="11"/>
  <c r="K24" i="11"/>
  <c r="J24" i="11"/>
  <c r="I24" i="11"/>
  <c r="H24" i="11"/>
  <c r="G24" i="11"/>
  <c r="F24" i="11"/>
  <c r="P23" i="11"/>
  <c r="O23" i="11"/>
  <c r="N23" i="11"/>
  <c r="M23" i="11"/>
  <c r="L23" i="11"/>
  <c r="K23" i="11"/>
  <c r="J23" i="11"/>
  <c r="I23" i="11"/>
  <c r="H23" i="11"/>
  <c r="G23" i="11"/>
  <c r="F23" i="11"/>
  <c r="P22" i="11"/>
  <c r="O22" i="11"/>
  <c r="N22" i="11"/>
  <c r="M22" i="11"/>
  <c r="L22" i="11"/>
  <c r="K22" i="11"/>
  <c r="J22" i="11"/>
  <c r="I22" i="11"/>
  <c r="H22" i="11"/>
  <c r="G22" i="11"/>
  <c r="F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L62" i="10"/>
  <c r="K62" i="10"/>
  <c r="J62" i="10"/>
  <c r="I62" i="10"/>
  <c r="H62" i="10"/>
  <c r="G62" i="10"/>
  <c r="F62" i="10"/>
  <c r="E62" i="10" s="1"/>
  <c r="L61" i="10"/>
  <c r="K61" i="10"/>
  <c r="J61" i="10"/>
  <c r="I61" i="10"/>
  <c r="H61" i="10"/>
  <c r="G61" i="10"/>
  <c r="F61" i="10"/>
  <c r="L60" i="10"/>
  <c r="K60" i="10"/>
  <c r="J60" i="10"/>
  <c r="I60" i="10"/>
  <c r="H60" i="10"/>
  <c r="G60" i="10"/>
  <c r="F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C19" i="10"/>
  <c r="C21" i="10" s="1"/>
  <c r="C23" i="10" s="1"/>
  <c r="C25" i="10" s="1"/>
  <c r="C27" i="10" s="1"/>
  <c r="C29" i="10" s="1"/>
  <c r="C31" i="10" s="1"/>
  <c r="C33" i="10" s="1"/>
  <c r="E18" i="10"/>
  <c r="E17" i="10"/>
  <c r="E16" i="10"/>
  <c r="E15" i="10"/>
  <c r="E14" i="10"/>
  <c r="E13" i="10"/>
  <c r="E12" i="10"/>
  <c r="E11" i="10"/>
  <c r="E10" i="10"/>
  <c r="I69" i="9"/>
  <c r="H69" i="9"/>
  <c r="G69" i="9"/>
  <c r="F69" i="9"/>
  <c r="I68" i="9"/>
  <c r="H68" i="9"/>
  <c r="G68" i="9"/>
  <c r="F68" i="9"/>
  <c r="I67" i="9"/>
  <c r="H67" i="9"/>
  <c r="G67" i="9"/>
  <c r="F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D51" i="9"/>
  <c r="D54" i="9" s="1"/>
  <c r="D57" i="9" s="1"/>
  <c r="D60" i="9" s="1"/>
  <c r="D63" i="9" s="1"/>
  <c r="D66" i="9" s="1"/>
  <c r="E50" i="9"/>
  <c r="E49" i="9"/>
  <c r="E48" i="9"/>
  <c r="E45" i="9"/>
  <c r="E42" i="9"/>
  <c r="E39" i="9"/>
  <c r="E36" i="9"/>
  <c r="E33" i="9"/>
  <c r="E30" i="9"/>
  <c r="E27" i="9"/>
  <c r="E24" i="9"/>
  <c r="E21" i="9"/>
  <c r="E18" i="9"/>
  <c r="E15" i="9"/>
  <c r="E12" i="9"/>
  <c r="M22" i="8"/>
  <c r="P27" i="2" s="1"/>
  <c r="L22" i="8"/>
  <c r="M21" i="8"/>
  <c r="L21" i="8"/>
  <c r="M20" i="8"/>
  <c r="L20" i="8"/>
  <c r="O25" i="2" s="1"/>
  <c r="M25" i="2"/>
  <c r="E20" i="8"/>
  <c r="M19" i="8"/>
  <c r="L19" i="8"/>
  <c r="I19" i="8"/>
  <c r="I25" i="8" s="1"/>
  <c r="H19" i="8"/>
  <c r="G19" i="8"/>
  <c r="F19" i="8"/>
  <c r="M18" i="8"/>
  <c r="L18" i="8"/>
  <c r="K18" i="8"/>
  <c r="J18" i="8"/>
  <c r="I18" i="8"/>
  <c r="H18" i="8"/>
  <c r="G18" i="8"/>
  <c r="F18" i="8"/>
  <c r="M17" i="8"/>
  <c r="L17" i="8"/>
  <c r="K17" i="8"/>
  <c r="J17" i="8"/>
  <c r="I17" i="8"/>
  <c r="H17" i="8"/>
  <c r="G17" i="8"/>
  <c r="F17" i="8"/>
  <c r="L16" i="8"/>
  <c r="K16" i="8"/>
  <c r="H16" i="8"/>
  <c r="G16" i="8"/>
  <c r="F16" i="8"/>
  <c r="L15" i="8"/>
  <c r="K15" i="8"/>
  <c r="J15" i="8"/>
  <c r="I15" i="8"/>
  <c r="H15" i="8"/>
  <c r="G15" i="8"/>
  <c r="F15" i="8"/>
  <c r="L14" i="8"/>
  <c r="O28" i="2" s="1"/>
  <c r="K14" i="8"/>
  <c r="J14" i="8"/>
  <c r="I14" i="8"/>
  <c r="H14" i="8"/>
  <c r="G14" i="8"/>
  <c r="F14" i="8"/>
  <c r="M13" i="8"/>
  <c r="K13" i="8"/>
  <c r="H13" i="8"/>
  <c r="G25" i="8"/>
  <c r="J16" i="1" s="1"/>
  <c r="F13" i="8"/>
  <c r="M12" i="8"/>
  <c r="K12" i="8"/>
  <c r="J12" i="8"/>
  <c r="I12" i="8"/>
  <c r="H12" i="8"/>
  <c r="F12" i="8"/>
  <c r="M11" i="8"/>
  <c r="K11" i="8"/>
  <c r="J11" i="8"/>
  <c r="I11" i="8"/>
  <c r="H11" i="8"/>
  <c r="G11" i="8"/>
  <c r="F11" i="8"/>
  <c r="P18" i="7"/>
  <c r="O18" i="7"/>
  <c r="N18" i="7"/>
  <c r="M18" i="7"/>
  <c r="L18" i="7"/>
  <c r="K18" i="7"/>
  <c r="J18" i="7"/>
  <c r="I18" i="7"/>
  <c r="H18" i="7"/>
  <c r="G18" i="7"/>
  <c r="F18" i="7"/>
  <c r="P17" i="7"/>
  <c r="O17" i="7"/>
  <c r="N17" i="7"/>
  <c r="M17" i="7"/>
  <c r="L17" i="7"/>
  <c r="K17" i="7"/>
  <c r="J17" i="7"/>
  <c r="I17" i="7"/>
  <c r="H17" i="7"/>
  <c r="G17" i="7"/>
  <c r="F17" i="7"/>
  <c r="E17" i="7" s="1"/>
  <c r="P16" i="7"/>
  <c r="O16" i="7"/>
  <c r="N16" i="7"/>
  <c r="M16" i="7"/>
  <c r="L16" i="7"/>
  <c r="K16" i="7"/>
  <c r="J16" i="7"/>
  <c r="I16" i="7"/>
  <c r="H16" i="7"/>
  <c r="G16" i="7"/>
  <c r="F16" i="7"/>
  <c r="P15" i="7"/>
  <c r="O15" i="7"/>
  <c r="N15" i="7"/>
  <c r="M15" i="7"/>
  <c r="L15" i="7"/>
  <c r="I15" i="7"/>
  <c r="H15" i="7"/>
  <c r="H21" i="7" s="1"/>
  <c r="H23" i="2" s="1"/>
  <c r="G15" i="7"/>
  <c r="F15" i="7"/>
  <c r="E15" i="7" s="1"/>
  <c r="P14" i="7"/>
  <c r="O14" i="7"/>
  <c r="N14" i="7"/>
  <c r="M14" i="7"/>
  <c r="L14" i="7"/>
  <c r="I14" i="7"/>
  <c r="I20" i="7" s="1"/>
  <c r="H14" i="7"/>
  <c r="G14" i="7"/>
  <c r="G20" i="7" s="1"/>
  <c r="G22" i="2" s="1"/>
  <c r="F14" i="7"/>
  <c r="P13" i="7"/>
  <c r="O13" i="7"/>
  <c r="N13" i="7"/>
  <c r="M13" i="7"/>
  <c r="L13" i="7"/>
  <c r="J19" i="7"/>
  <c r="J11" i="1" s="1"/>
  <c r="I13" i="7"/>
  <c r="H13" i="7"/>
  <c r="H19" i="7" s="1"/>
  <c r="H21" i="2" s="1"/>
  <c r="G13" i="7"/>
  <c r="F13" i="7"/>
  <c r="E13" i="7" s="1"/>
  <c r="P12" i="7"/>
  <c r="O12" i="7"/>
  <c r="N12" i="7"/>
  <c r="M12" i="7"/>
  <c r="L12" i="7"/>
  <c r="F12" i="7"/>
  <c r="P11" i="7"/>
  <c r="P20" i="7" s="1"/>
  <c r="P22" i="2" s="1"/>
  <c r="O11" i="7"/>
  <c r="N11" i="7"/>
  <c r="N20" i="7" s="1"/>
  <c r="N12" i="1" s="1"/>
  <c r="M11" i="7"/>
  <c r="L11" i="7"/>
  <c r="L20" i="7" s="1"/>
  <c r="L12" i="1" s="1"/>
  <c r="F11" i="7"/>
  <c r="F20" i="7" s="1"/>
  <c r="F12" i="1" s="1"/>
  <c r="P10" i="7"/>
  <c r="O10" i="7"/>
  <c r="O19" i="7" s="1"/>
  <c r="N10" i="7"/>
  <c r="M10" i="7"/>
  <c r="M19" i="7" s="1"/>
  <c r="L10" i="7"/>
  <c r="K19" i="7"/>
  <c r="F10" i="7"/>
  <c r="P42" i="6"/>
  <c r="O42" i="6"/>
  <c r="N42" i="6"/>
  <c r="M42" i="6"/>
  <c r="L42" i="6"/>
  <c r="K42" i="6"/>
  <c r="J42" i="6"/>
  <c r="E42" i="6" s="1"/>
  <c r="P41" i="6"/>
  <c r="O41" i="6"/>
  <c r="N41" i="6"/>
  <c r="M41" i="6"/>
  <c r="L41" i="6"/>
  <c r="K41" i="6"/>
  <c r="J41" i="6"/>
  <c r="P15" i="2"/>
  <c r="N15" i="2"/>
  <c r="L15" i="2"/>
  <c r="J15" i="2"/>
  <c r="H13" i="2"/>
  <c r="E17" i="5"/>
  <c r="E16" i="5"/>
  <c r="E15" i="5"/>
  <c r="E13" i="5"/>
  <c r="E12" i="5"/>
  <c r="E11" i="5"/>
  <c r="P18" i="4"/>
  <c r="O18" i="4"/>
  <c r="N18" i="4"/>
  <c r="M18" i="4"/>
  <c r="L18" i="4"/>
  <c r="K18" i="4"/>
  <c r="J18" i="4"/>
  <c r="I18" i="4"/>
  <c r="H18" i="4"/>
  <c r="G18" i="4"/>
  <c r="F18" i="4"/>
  <c r="P17" i="4"/>
  <c r="O17" i="4"/>
  <c r="N17" i="4"/>
  <c r="M17" i="4"/>
  <c r="L17" i="4"/>
  <c r="K17" i="4"/>
  <c r="J17" i="4"/>
  <c r="I17" i="4"/>
  <c r="H17" i="4"/>
  <c r="G17" i="4"/>
  <c r="F17" i="4"/>
  <c r="P16" i="4"/>
  <c r="O16" i="4"/>
  <c r="N16" i="4"/>
  <c r="M16" i="4"/>
  <c r="L16" i="4"/>
  <c r="K16" i="4"/>
  <c r="J16" i="4"/>
  <c r="I16" i="4"/>
  <c r="H16" i="4"/>
  <c r="G16" i="4"/>
  <c r="F16" i="4"/>
  <c r="E15" i="4"/>
  <c r="E14" i="4"/>
  <c r="E13" i="4"/>
  <c r="E12" i="4"/>
  <c r="E11" i="4"/>
  <c r="E10" i="4"/>
  <c r="E9" i="4"/>
  <c r="E8" i="4"/>
  <c r="E7" i="4"/>
  <c r="M21" i="3"/>
  <c r="L21" i="3"/>
  <c r="H21" i="3"/>
  <c r="G21" i="3"/>
  <c r="F21" i="3"/>
  <c r="M20" i="3"/>
  <c r="L20" i="3"/>
  <c r="K20" i="3"/>
  <c r="J20" i="3"/>
  <c r="I20" i="3"/>
  <c r="H20" i="3"/>
  <c r="F20" i="3"/>
  <c r="M19" i="3"/>
  <c r="L19" i="3"/>
  <c r="K19" i="3"/>
  <c r="J19" i="3"/>
  <c r="I19" i="3"/>
  <c r="H19" i="3"/>
  <c r="G19" i="3"/>
  <c r="F19" i="3"/>
  <c r="E19" i="3" s="1"/>
  <c r="K18" i="3"/>
  <c r="J18" i="3"/>
  <c r="M27" i="2" s="1"/>
  <c r="I18" i="3"/>
  <c r="G17" i="3"/>
  <c r="E16" i="3"/>
  <c r="E15" i="3"/>
  <c r="E14" i="3"/>
  <c r="E13" i="3"/>
  <c r="E12" i="3"/>
  <c r="E11" i="3"/>
  <c r="E10" i="3"/>
  <c r="E9" i="3"/>
  <c r="G8" i="3"/>
  <c r="E7" i="3"/>
  <c r="P41" i="2"/>
  <c r="O41" i="2"/>
  <c r="N41" i="2"/>
  <c r="M41" i="2"/>
  <c r="L41" i="2"/>
  <c r="K41" i="2"/>
  <c r="J41" i="2"/>
  <c r="I41" i="2"/>
  <c r="H41" i="2"/>
  <c r="G41" i="2"/>
  <c r="F41" i="2"/>
  <c r="P40" i="2"/>
  <c r="O40" i="2"/>
  <c r="N40" i="2"/>
  <c r="M40" i="2"/>
  <c r="L40" i="2"/>
  <c r="K40" i="2"/>
  <c r="J40" i="2"/>
  <c r="I40" i="2"/>
  <c r="H40" i="2"/>
  <c r="G40" i="2"/>
  <c r="F40" i="2"/>
  <c r="E40" i="2" s="1"/>
  <c r="P39" i="2"/>
  <c r="O39" i="2"/>
  <c r="N39" i="2"/>
  <c r="M39" i="2"/>
  <c r="L39" i="2"/>
  <c r="K39" i="2"/>
  <c r="J39" i="2"/>
  <c r="I39" i="2"/>
  <c r="H39" i="2"/>
  <c r="G39" i="2"/>
  <c r="F39" i="2"/>
  <c r="P37" i="2"/>
  <c r="O37" i="2"/>
  <c r="N37" i="2"/>
  <c r="M37" i="2"/>
  <c r="L37" i="2"/>
  <c r="K37" i="2"/>
  <c r="J37" i="2"/>
  <c r="I37" i="2"/>
  <c r="H37" i="2"/>
  <c r="G37" i="2"/>
  <c r="F37" i="2"/>
  <c r="P36" i="2"/>
  <c r="O36" i="2"/>
  <c r="N36" i="2"/>
  <c r="M36" i="2"/>
  <c r="L36" i="2"/>
  <c r="K36" i="2"/>
  <c r="J36" i="2"/>
  <c r="I36" i="2"/>
  <c r="H36" i="2"/>
  <c r="G36" i="2"/>
  <c r="F36" i="2"/>
  <c r="P35" i="2"/>
  <c r="O35" i="2"/>
  <c r="N35" i="2"/>
  <c r="M35" i="2"/>
  <c r="L35" i="2"/>
  <c r="K35" i="2"/>
  <c r="J35" i="2"/>
  <c r="I35" i="2"/>
  <c r="H35" i="2"/>
  <c r="G35" i="2"/>
  <c r="F35" i="2"/>
  <c r="P34" i="2"/>
  <c r="O34" i="2"/>
  <c r="N34" i="2"/>
  <c r="M34" i="2"/>
  <c r="L34" i="2"/>
  <c r="K34" i="2"/>
  <c r="J34" i="2"/>
  <c r="I34" i="2"/>
  <c r="H34" i="2"/>
  <c r="G34" i="2"/>
  <c r="F34" i="2"/>
  <c r="P33" i="2"/>
  <c r="O33" i="2"/>
  <c r="N33" i="2"/>
  <c r="M33" i="2"/>
  <c r="L33" i="2"/>
  <c r="K33" i="2"/>
  <c r="J33" i="2"/>
  <c r="I33" i="2"/>
  <c r="H33" i="2"/>
  <c r="G33" i="2"/>
  <c r="F33" i="2"/>
  <c r="P32" i="2"/>
  <c r="O32" i="2"/>
  <c r="N32" i="2"/>
  <c r="M32" i="2"/>
  <c r="L32" i="2"/>
  <c r="K32" i="2"/>
  <c r="J32" i="2"/>
  <c r="I32" i="2"/>
  <c r="H32" i="2"/>
  <c r="G32" i="2"/>
  <c r="F32" i="2"/>
  <c r="P30" i="2"/>
  <c r="N30" i="2"/>
  <c r="L30" i="2"/>
  <c r="J30" i="2"/>
  <c r="P29" i="2"/>
  <c r="N29" i="2"/>
  <c r="L29" i="2"/>
  <c r="I29" i="2"/>
  <c r="M28" i="2"/>
  <c r="I28" i="2"/>
  <c r="O27" i="2"/>
  <c r="K27" i="2"/>
  <c r="J27" i="2"/>
  <c r="I27" i="2"/>
  <c r="P26" i="2"/>
  <c r="O26" i="2"/>
  <c r="N26" i="2"/>
  <c r="M26" i="2"/>
  <c r="L26" i="2"/>
  <c r="K26" i="2"/>
  <c r="I26" i="2"/>
  <c r="P25" i="2"/>
  <c r="N25" i="2"/>
  <c r="L25" i="2"/>
  <c r="J25" i="2"/>
  <c r="I25" i="2"/>
  <c r="N22" i="2"/>
  <c r="F22" i="2"/>
  <c r="J21" i="2"/>
  <c r="E20" i="2"/>
  <c r="E19" i="2"/>
  <c r="E18" i="2"/>
  <c r="P16" i="2"/>
  <c r="O16" i="2"/>
  <c r="N16" i="2"/>
  <c r="M16" i="2"/>
  <c r="L16" i="2"/>
  <c r="K16" i="2"/>
  <c r="J16" i="2"/>
  <c r="I16" i="2"/>
  <c r="H16" i="2"/>
  <c r="G16" i="2"/>
  <c r="F16" i="2"/>
  <c r="O15" i="2"/>
  <c r="M15" i="2"/>
  <c r="K15" i="2"/>
  <c r="I15" i="2"/>
  <c r="P14" i="2"/>
  <c r="O14" i="2"/>
  <c r="N14" i="2"/>
  <c r="M14" i="2"/>
  <c r="L14" i="2"/>
  <c r="K14" i="2"/>
  <c r="J14" i="2"/>
  <c r="I14" i="2"/>
  <c r="P13" i="2"/>
  <c r="O13" i="2"/>
  <c r="N13" i="2"/>
  <c r="M13" i="2"/>
  <c r="L13" i="2"/>
  <c r="K13" i="2"/>
  <c r="J13" i="2"/>
  <c r="I13" i="2"/>
  <c r="G13" i="2"/>
  <c r="P12" i="2"/>
  <c r="O12" i="2"/>
  <c r="N12" i="2"/>
  <c r="M12" i="2"/>
  <c r="L12" i="2"/>
  <c r="K12" i="2"/>
  <c r="J12" i="2"/>
  <c r="I12" i="2"/>
  <c r="H12" i="2"/>
  <c r="G12" i="2"/>
  <c r="F12" i="2"/>
  <c r="P11" i="2"/>
  <c r="O11" i="2"/>
  <c r="N11" i="2"/>
  <c r="M11" i="2"/>
  <c r="L11" i="2"/>
  <c r="K11" i="2"/>
  <c r="J11" i="2"/>
  <c r="I11" i="2"/>
  <c r="H11" i="2"/>
  <c r="G11" i="2"/>
  <c r="F11" i="2"/>
  <c r="P22" i="1"/>
  <c r="O22" i="1"/>
  <c r="N22" i="1"/>
  <c r="M22" i="1"/>
  <c r="L22" i="1"/>
  <c r="K22" i="1"/>
  <c r="J22" i="1"/>
  <c r="I22" i="1"/>
  <c r="H22" i="1"/>
  <c r="G22" i="1"/>
  <c r="F22" i="1"/>
  <c r="E22" i="1" s="1"/>
  <c r="P21" i="1"/>
  <c r="O21" i="1"/>
  <c r="N21" i="1"/>
  <c r="M21" i="1"/>
  <c r="L21" i="1"/>
  <c r="K21" i="1"/>
  <c r="J21" i="1"/>
  <c r="I21" i="1"/>
  <c r="H21" i="1"/>
  <c r="G21" i="1"/>
  <c r="F21" i="1"/>
  <c r="E21" i="1" s="1"/>
  <c r="P20" i="1"/>
  <c r="O20" i="1"/>
  <c r="N20" i="1"/>
  <c r="M20" i="1"/>
  <c r="L20" i="1"/>
  <c r="K20" i="1"/>
  <c r="J20" i="1"/>
  <c r="I20" i="1"/>
  <c r="H20" i="1"/>
  <c r="G20" i="1"/>
  <c r="F20" i="1"/>
  <c r="E20" i="1" s="1"/>
  <c r="P19" i="1"/>
  <c r="O19" i="1"/>
  <c r="N19" i="1"/>
  <c r="M19" i="1"/>
  <c r="L19" i="1"/>
  <c r="K19" i="1"/>
  <c r="J19" i="1"/>
  <c r="I19" i="1"/>
  <c r="H19" i="1"/>
  <c r="G19" i="1"/>
  <c r="F19" i="1"/>
  <c r="P18" i="1"/>
  <c r="O18" i="1"/>
  <c r="N18" i="1"/>
  <c r="M18" i="1"/>
  <c r="L18" i="1"/>
  <c r="K18" i="1"/>
  <c r="J18" i="1"/>
  <c r="I18" i="1"/>
  <c r="H18" i="1"/>
  <c r="G18" i="1"/>
  <c r="F18" i="1"/>
  <c r="P17" i="1"/>
  <c r="O17" i="1"/>
  <c r="N17" i="1"/>
  <c r="M17" i="1"/>
  <c r="L17" i="1"/>
  <c r="K17" i="1"/>
  <c r="J17" i="1"/>
  <c r="I17" i="1"/>
  <c r="H17" i="1"/>
  <c r="G17" i="1"/>
  <c r="F17" i="1"/>
  <c r="H13" i="1"/>
  <c r="P10" i="1"/>
  <c r="O10" i="1"/>
  <c r="N10" i="1"/>
  <c r="M10" i="1"/>
  <c r="L10" i="1"/>
  <c r="K10" i="1"/>
  <c r="J10" i="1"/>
  <c r="I10" i="1"/>
  <c r="H10" i="1"/>
  <c r="G10" i="1"/>
  <c r="F10" i="1"/>
  <c r="P9" i="1"/>
  <c r="O9" i="1"/>
  <c r="N9" i="1"/>
  <c r="M9" i="1"/>
  <c r="L9" i="1"/>
  <c r="K9" i="1"/>
  <c r="J9" i="1"/>
  <c r="I9" i="1"/>
  <c r="H9" i="1"/>
  <c r="G9" i="1"/>
  <c r="F9" i="1"/>
  <c r="P8" i="1"/>
  <c r="O8" i="1"/>
  <c r="N8" i="1"/>
  <c r="M8" i="1"/>
  <c r="L8" i="1"/>
  <c r="K8" i="1"/>
  <c r="J8" i="1"/>
  <c r="I8" i="1"/>
  <c r="H8" i="1"/>
  <c r="G8" i="1"/>
  <c r="F8" i="1"/>
  <c r="E61" i="10" l="1"/>
  <c r="E41" i="6"/>
  <c r="E18" i="1"/>
  <c r="E18" i="4"/>
  <c r="E18" i="8"/>
  <c r="E67" i="9"/>
  <c r="E69" i="9"/>
  <c r="K28" i="2"/>
  <c r="E22" i="11"/>
  <c r="K29" i="2"/>
  <c r="M29" i="2"/>
  <c r="O29" i="2"/>
  <c r="I30" i="2"/>
  <c r="K30" i="2"/>
  <c r="M30" i="2"/>
  <c r="O30" i="2"/>
  <c r="F24" i="8"/>
  <c r="I15" i="1" s="1"/>
  <c r="J28" i="2"/>
  <c r="L28" i="2"/>
  <c r="N28" i="2"/>
  <c r="P28" i="2"/>
  <c r="K25" i="2"/>
  <c r="G23" i="8"/>
  <c r="J14" i="1" s="1"/>
  <c r="J23" i="1" s="1"/>
  <c r="I23" i="8"/>
  <c r="L14" i="1" s="1"/>
  <c r="K23" i="8"/>
  <c r="N14" i="1" s="1"/>
  <c r="M23" i="8"/>
  <c r="P14" i="1" s="1"/>
  <c r="H24" i="8"/>
  <c r="K15" i="1" s="1"/>
  <c r="J24" i="8"/>
  <c r="M15" i="1" s="1"/>
  <c r="L24" i="8"/>
  <c r="O15" i="1" s="1"/>
  <c r="H25" i="8"/>
  <c r="K16" i="1" s="1"/>
  <c r="L25" i="8"/>
  <c r="O16" i="1" s="1"/>
  <c r="E14" i="8"/>
  <c r="E16" i="8"/>
  <c r="E17" i="8"/>
  <c r="F19" i="7"/>
  <c r="L19" i="7"/>
  <c r="L11" i="1" s="1"/>
  <c r="L23" i="1" s="1"/>
  <c r="N19" i="7"/>
  <c r="P19" i="7"/>
  <c r="K20" i="7"/>
  <c r="K22" i="2" s="1"/>
  <c r="K44" i="2" s="1"/>
  <c r="M20" i="7"/>
  <c r="M22" i="2" s="1"/>
  <c r="O20" i="7"/>
  <c r="L21" i="7"/>
  <c r="L13" i="1" s="1"/>
  <c r="P21" i="7"/>
  <c r="G19" i="7"/>
  <c r="G21" i="2" s="1"/>
  <c r="G43" i="2" s="1"/>
  <c r="I19" i="7"/>
  <c r="H20" i="7"/>
  <c r="J20" i="7"/>
  <c r="E12" i="7"/>
  <c r="E14" i="7"/>
  <c r="E16" i="7"/>
  <c r="F24" i="1"/>
  <c r="H25" i="1"/>
  <c r="H11" i="1"/>
  <c r="H23" i="1" s="1"/>
  <c r="P12" i="1"/>
  <c r="L21" i="2"/>
  <c r="L43" i="2" s="1"/>
  <c r="L22" i="2"/>
  <c r="L23" i="2"/>
  <c r="E10" i="7"/>
  <c r="K21" i="2"/>
  <c r="K11" i="1"/>
  <c r="M21" i="2"/>
  <c r="M43" i="2" s="1"/>
  <c r="M11" i="1"/>
  <c r="O21" i="2"/>
  <c r="O43" i="2" s="1"/>
  <c r="O11" i="1"/>
  <c r="E11" i="7"/>
  <c r="M12" i="1"/>
  <c r="O22" i="2"/>
  <c r="O12" i="1"/>
  <c r="K21" i="7"/>
  <c r="M21" i="7"/>
  <c r="O21" i="7"/>
  <c r="G21" i="7"/>
  <c r="G23" i="2" s="1"/>
  <c r="I21" i="7"/>
  <c r="I23" i="2" s="1"/>
  <c r="E18" i="7"/>
  <c r="E33" i="2"/>
  <c r="E35" i="2"/>
  <c r="E37" i="2"/>
  <c r="G44" i="2"/>
  <c r="E25" i="2"/>
  <c r="E32" i="2"/>
  <c r="E34" i="2"/>
  <c r="E36" i="2"/>
  <c r="E17" i="1"/>
  <c r="E19" i="1"/>
  <c r="I13" i="1"/>
  <c r="I22" i="2"/>
  <c r="I44" i="2" s="1"/>
  <c r="I12" i="1"/>
  <c r="I21" i="2"/>
  <c r="I11" i="1"/>
  <c r="I43" i="2"/>
  <c r="E11" i="2"/>
  <c r="G45" i="2"/>
  <c r="E16" i="2"/>
  <c r="O44" i="2"/>
  <c r="E12" i="2"/>
  <c r="J43" i="2"/>
  <c r="E39" i="2"/>
  <c r="E17" i="4"/>
  <c r="E18" i="5"/>
  <c r="F21" i="7"/>
  <c r="N21" i="7"/>
  <c r="N13" i="1" s="1"/>
  <c r="J21" i="7"/>
  <c r="J13" i="1" s="1"/>
  <c r="J25" i="1" s="1"/>
  <c r="H23" i="8"/>
  <c r="K14" i="1" s="1"/>
  <c r="K23" i="1" s="1"/>
  <c r="L23" i="8"/>
  <c r="O14" i="1" s="1"/>
  <c r="O23" i="1" s="1"/>
  <c r="I24" i="8"/>
  <c r="L15" i="1" s="1"/>
  <c r="L24" i="1" s="1"/>
  <c r="M24" i="8"/>
  <c r="P15" i="1" s="1"/>
  <c r="P24" i="1" s="1"/>
  <c r="M25" i="8"/>
  <c r="P16" i="1" s="1"/>
  <c r="E19" i="8"/>
  <c r="J21" i="3"/>
  <c r="E16" i="4"/>
  <c r="F25" i="8"/>
  <c r="I16" i="1" s="1"/>
  <c r="I25" i="1" s="1"/>
  <c r="E23" i="11"/>
  <c r="E14" i="2"/>
  <c r="E41" i="2"/>
  <c r="F23" i="8"/>
  <c r="I14" i="1" s="1"/>
  <c r="I23" i="1" s="1"/>
  <c r="J23" i="8"/>
  <c r="M14" i="1" s="1"/>
  <c r="K24" i="8"/>
  <c r="N15" i="1" s="1"/>
  <c r="N24" i="1" s="1"/>
  <c r="E15" i="8"/>
  <c r="E68" i="9"/>
  <c r="E24" i="11"/>
  <c r="E15" i="2"/>
  <c r="H43" i="2"/>
  <c r="H45" i="2"/>
  <c r="E60" i="10"/>
  <c r="F44" i="2"/>
  <c r="J26" i="2"/>
  <c r="E26" i="2" s="1"/>
  <c r="E17" i="3"/>
  <c r="G20" i="3"/>
  <c r="E20" i="3" s="1"/>
  <c r="J25" i="8"/>
  <c r="M16" i="1" s="1"/>
  <c r="E8" i="1"/>
  <c r="E9" i="1"/>
  <c r="E10" i="1"/>
  <c r="G11" i="1"/>
  <c r="G23" i="1" s="1"/>
  <c r="G12" i="1"/>
  <c r="G24" i="1" s="1"/>
  <c r="I24" i="1"/>
  <c r="L44" i="2"/>
  <c r="N44" i="2"/>
  <c r="P44" i="2"/>
  <c r="F13" i="2"/>
  <c r="E8" i="3"/>
  <c r="I21" i="3"/>
  <c r="E18" i="3"/>
  <c r="N27" i="2"/>
  <c r="K21" i="3"/>
  <c r="E19" i="7"/>
  <c r="L16" i="1"/>
  <c r="C40" i="10"/>
  <c r="C42" i="10" s="1"/>
  <c r="C44" i="10" s="1"/>
  <c r="C46" i="10" s="1"/>
  <c r="C48" i="10" s="1"/>
  <c r="C50" i="10" s="1"/>
  <c r="C52" i="10" s="1"/>
  <c r="C54" i="10" s="1"/>
  <c r="C56" i="10" s="1"/>
  <c r="C58" i="10" s="1"/>
  <c r="C38" i="10"/>
  <c r="C35" i="10"/>
  <c r="E11" i="8"/>
  <c r="E13" i="8"/>
  <c r="K12" i="1" l="1"/>
  <c r="K24" i="1"/>
  <c r="M24" i="1"/>
  <c r="E14" i="1"/>
  <c r="I45" i="2"/>
  <c r="I46" i="2" s="1"/>
  <c r="O24" i="1"/>
  <c r="M44" i="2"/>
  <c r="E28" i="2"/>
  <c r="E30" i="2"/>
  <c r="M23" i="1"/>
  <c r="E23" i="8"/>
  <c r="K43" i="2"/>
  <c r="G46" i="2"/>
  <c r="H22" i="2"/>
  <c r="H44" i="2" s="1"/>
  <c r="H12" i="1"/>
  <c r="H24" i="1" s="1"/>
  <c r="H26" i="1" s="1"/>
  <c r="P21" i="2"/>
  <c r="P43" i="2" s="1"/>
  <c r="P11" i="1"/>
  <c r="P23" i="1" s="1"/>
  <c r="L25" i="1"/>
  <c r="L26" i="1" s="1"/>
  <c r="E20" i="7"/>
  <c r="J12" i="1"/>
  <c r="J22" i="2"/>
  <c r="P13" i="1"/>
  <c r="P25" i="1" s="1"/>
  <c r="P23" i="2"/>
  <c r="P45" i="2" s="1"/>
  <c r="N11" i="1"/>
  <c r="N23" i="1" s="1"/>
  <c r="N21" i="2"/>
  <c r="N43" i="2" s="1"/>
  <c r="F21" i="2"/>
  <c r="F43" i="2" s="1"/>
  <c r="F11" i="1"/>
  <c r="F23" i="1" s="1"/>
  <c r="E22" i="2"/>
  <c r="M23" i="2"/>
  <c r="M45" i="2" s="1"/>
  <c r="M46" i="2" s="1"/>
  <c r="M13" i="1"/>
  <c r="M25" i="1" s="1"/>
  <c r="M26" i="1" s="1"/>
  <c r="E21" i="7"/>
  <c r="G13" i="1"/>
  <c r="G25" i="1" s="1"/>
  <c r="G26" i="1" s="1"/>
  <c r="O23" i="2"/>
  <c r="O45" i="2" s="1"/>
  <c r="O46" i="2" s="1"/>
  <c r="O13" i="1"/>
  <c r="O25" i="1" s="1"/>
  <c r="O26" i="1" s="1"/>
  <c r="K23" i="2"/>
  <c r="K45" i="2" s="1"/>
  <c r="K13" i="1"/>
  <c r="H46" i="2"/>
  <c r="I26" i="1"/>
  <c r="E21" i="8"/>
  <c r="E21" i="3"/>
  <c r="J23" i="2"/>
  <c r="J45" i="2" s="1"/>
  <c r="K25" i="1"/>
  <c r="K26" i="1" s="1"/>
  <c r="N23" i="2"/>
  <c r="N45" i="2" s="1"/>
  <c r="K25" i="8"/>
  <c r="N16" i="1" s="1"/>
  <c r="E16" i="1" s="1"/>
  <c r="F23" i="2"/>
  <c r="F13" i="1"/>
  <c r="F25" i="1" s="1"/>
  <c r="F26" i="1" s="1"/>
  <c r="E22" i="8"/>
  <c r="L27" i="2"/>
  <c r="G24" i="8"/>
  <c r="E12" i="8"/>
  <c r="J29" i="2"/>
  <c r="E13" i="2"/>
  <c r="E23" i="1" l="1"/>
  <c r="E25" i="8"/>
  <c r="E43" i="2"/>
  <c r="N46" i="2"/>
  <c r="P26" i="1"/>
  <c r="P46" i="2"/>
  <c r="K46" i="2"/>
  <c r="E21" i="2"/>
  <c r="E11" i="1"/>
  <c r="E12" i="1"/>
  <c r="E23" i="2"/>
  <c r="F45" i="2"/>
  <c r="F46" i="2" s="1"/>
  <c r="E13" i="1"/>
  <c r="N25" i="1"/>
  <c r="E27" i="2"/>
  <c r="L45" i="2"/>
  <c r="J44" i="2"/>
  <c r="E29" i="2"/>
  <c r="J15" i="1"/>
  <c r="E24" i="8"/>
  <c r="E44" i="2" l="1"/>
  <c r="J46" i="2"/>
  <c r="E45" i="2"/>
  <c r="L46" i="2"/>
  <c r="E25" i="1"/>
  <c r="N26" i="1"/>
  <c r="E15" i="1"/>
  <c r="J24" i="1"/>
  <c r="E46" i="2" l="1"/>
  <c r="E24" i="1"/>
  <c r="E26" i="1" s="1"/>
  <c r="J26" i="1"/>
</calcChain>
</file>

<file path=xl/sharedStrings.xml><?xml version="1.0" encoding="utf-8"?>
<sst xmlns="http://schemas.openxmlformats.org/spreadsheetml/2006/main" count="698" uniqueCount="197">
  <si>
    <t>№ п/п</t>
  </si>
  <si>
    <t>Основное мероприятие  (связь мероприятий с целевыми показателями программы)</t>
  </si>
  <si>
    <t>Исполнитель</t>
  </si>
  <si>
    <t>Источники финансирования</t>
  </si>
  <si>
    <t>Финансовые затраты на реализацию, рублей</t>
  </si>
  <si>
    <t>Всего</t>
  </si>
  <si>
    <t>1.</t>
  </si>
  <si>
    <t>УЖКХ, УКС</t>
  </si>
  <si>
    <t>бюджет Ханты-Мансийского автономного округа- Югра</t>
  </si>
  <si>
    <t>бюджет муниципального образования город Покачи</t>
  </si>
  <si>
    <t>прочие источники</t>
  </si>
  <si>
    <t>2.</t>
  </si>
  <si>
    <t>УЖКХ, УКС, КУМИ</t>
  </si>
  <si>
    <t>3.</t>
  </si>
  <si>
    <t>4.</t>
  </si>
  <si>
    <t>5.</t>
  </si>
  <si>
    <t>6.</t>
  </si>
  <si>
    <t>Всего по программе</t>
  </si>
  <si>
    <t>Перечень инвестиционных проектов Программы на период до 2027 г.</t>
  </si>
  <si>
    <t>ТЕПЛОСНАБЖЕНИЕ</t>
  </si>
  <si>
    <t>Проект по развитию источников теплоснабжения муниципального образования город Покачи (ц.п. таблицы 5.1.-5.2. Обосновывающих материалов)</t>
  </si>
  <si>
    <t>Проект по развитию тепловых сетей муниципального образования город Покачи (ц.п. таблицы 5.1.-5.2. Обосновывающих материалов)</t>
  </si>
  <si>
    <t>ВОДОСНАБЖЕНИЕ</t>
  </si>
  <si>
    <t>Проект по развитию головных объектов систем водоснабжения (водозаборов, очистных сооружений) муниципального образования город Покачи (ц.п. таблицы 5.3. Обосновывающих материалов)</t>
  </si>
  <si>
    <t>Проект по развитию сетей водоснабжения муниципального образования город Покачи (ц.п. таблицы 5.3. Обосновывающих материалов)</t>
  </si>
  <si>
    <t>ВОДООТВЕДЕНИЕ И ОЧИСТКА СТОЧНЫХ ВОД</t>
  </si>
  <si>
    <t>Проект по развитию сооружений и головных насосных станций системы водоотведения и очистки сточных вод муниципального образования город Покачи  (ц.п. таблицы 5.4. Обосновывающих материалов)</t>
  </si>
  <si>
    <t>Проект по развитию сетей водоотведения муниципального образования город Покачи (ц.п. таблицы 5.4. Обосновывающих материалов)</t>
  </si>
  <si>
    <t>ЭЛЕКТРОСНАБЖЕНИЕ</t>
  </si>
  <si>
    <t>7.</t>
  </si>
  <si>
    <t>Проект по развитию источников и центров питания системы электроснабжения муниципального образования город Покачи (ц.п. таблицы 5.5. Обосновывающих материалов)</t>
  </si>
  <si>
    <t>8.</t>
  </si>
  <si>
    <t>Проект по развитию сетей электроснабжения муниципального образования город Покачи (ц.п. таблицы 5.5. Обосновывающих материалов)</t>
  </si>
  <si>
    <t>ОБРАЩЕНИЕ С ТКО</t>
  </si>
  <si>
    <t>9.</t>
  </si>
  <si>
    <t>Проект по развитию системы обращения с ТКО муниципального образования город Покачи (ц.п. таблицы 5.6. Обосновывающих материалов)</t>
  </si>
  <si>
    <t>ИТОГИ ПРОГРАММЫ</t>
  </si>
  <si>
    <t>10.</t>
  </si>
  <si>
    <t>Приложение 2-ВО</t>
  </si>
  <si>
    <t>Перечень мероприятий по развитию системы коммунальной инфраструктуры МО г. Покачи в части водоотведения, рекомендованные к реализации и обеспечению источниками финансирования</t>
  </si>
  <si>
    <t>Финансовые затраты на реализацию (тыс. руб.) с НДС</t>
  </si>
  <si>
    <r>
      <t xml:space="preserve">Модернизация наружных канализационных сетей многоквартирных домов по ул. Комсомольская, 4, ул. Комсомольская, 6 г. Покачи, 0,65 км. (ПИР, СМР) </t>
    </r>
    <r>
      <rPr>
        <sz val="11"/>
        <color rgb="FFFF0000"/>
        <rFont val="Times New Roman"/>
        <family val="1"/>
        <charset val="204"/>
      </rPr>
      <t>(ц.п. _____)</t>
    </r>
  </si>
  <si>
    <t>прочие источники (тарифные источники)</t>
  </si>
  <si>
    <r>
      <t xml:space="preserve">Модернизация наружных канализационных сетей многоквартирных домов по ул. Молодежная, 8, 10, 31 ул. Комсомольская, 2 г. Покачи, 0,7 км. (ПИР, СМР) </t>
    </r>
    <r>
      <rPr>
        <sz val="11"/>
        <color rgb="FFFF0000"/>
        <rFont val="Times New Roman"/>
        <family val="1"/>
        <charset val="204"/>
      </rPr>
      <t>(ц.п. _____)</t>
    </r>
  </si>
  <si>
    <r>
      <t xml:space="preserve">Модернизация наружных канализационных сетей многоквартирных домов по ул. Мира, 14, ул. Мира, 16 г. Покачи, 0,5 км. (ПИР) </t>
    </r>
    <r>
      <rPr>
        <sz val="11"/>
        <color rgb="FFFF0000"/>
        <rFont val="Times New Roman"/>
        <family val="1"/>
        <charset val="204"/>
      </rPr>
      <t>(ц.п. _____)</t>
    </r>
  </si>
  <si>
    <r>
      <t xml:space="preserve">Реконструкция КОС-7000 с сокращением установленной мощности до 5000 м3/сут. (СМР) </t>
    </r>
    <r>
      <rPr>
        <sz val="11"/>
        <color rgb="FFFF0000"/>
        <rFont val="Times New Roman"/>
        <family val="1"/>
        <charset val="204"/>
      </rPr>
      <t>(ц.п. _____)</t>
    </r>
  </si>
  <si>
    <t>Итого</t>
  </si>
  <si>
    <t>Приложение 2-ВС</t>
  </si>
  <si>
    <t>Перечень мероприятий по развитию системы коммунальной инфраструктуры МО г. Покачи в части водоснабжения, рекомендованные к реализации и обеспечению источниками финансирования</t>
  </si>
  <si>
    <t>1</t>
  </si>
  <si>
    <t>Разработка ПСД и строительство участка сети холодного водоснабжения от ТП 1- ТК1 , Dy=200 мм  (ц.п. 1.4, 1.5, 1.8)</t>
  </si>
  <si>
    <t>2</t>
  </si>
  <si>
    <t>Разработка ПСД и строительство участка сети холодного водоснабжения от ТК 23 до ЦТП 2, Dy=200 мм (ц.п. 1.4, 1.5, 1.8)</t>
  </si>
  <si>
    <t>3</t>
  </si>
  <si>
    <t>Разработка ПСД и строительство участка сети холодного водоснабжения от ТК 45 до ЦТП7, Dy=200 мм  (ц.п. 1.4, 1.5, 1.8)</t>
  </si>
  <si>
    <t>Приложение 1-ТС</t>
  </si>
  <si>
    <t>Перечень мероприятий по развитию системы коммунальной инфраструктуры МО г. Покачи в части теплоснабжения, обеспеченные источниками финансирования</t>
  </si>
  <si>
    <t>Перечень инвестиционных проектов системы коммунальной инфраструктуры в части теплоснабжения  ЗАО "УТВиК"</t>
  </si>
  <si>
    <t>Строительство мазутонасосной станции городской котельной г. Покачи (ц.п. 2)</t>
  </si>
  <si>
    <t>Перечень инвестиционных проектов системы коммунальной инфраструктуры в части теплоснабжения  ООО "ЛУКОЙЛ-ЭНЕРГОСЕТИ"</t>
  </si>
  <si>
    <t>Модернизация системы газоснабжения и автоматики котельной № 1 г. Покачи (ц.п. 1)</t>
  </si>
  <si>
    <t>прочие источники финансирования в рамках реализации инвестиционной программы ООО  "ЛУКОЙЛ-ЭНЕРГОСЕТИ" г.Покачи</t>
  </si>
  <si>
    <t>Итого по программе</t>
  </si>
  <si>
    <t>Приложение 2-ТС</t>
  </si>
  <si>
    <t>Перечень мероприятий по развитию системы коммунальной инфраструктуры МО г. Покачи в части теплоснабжения, рекомендованные к реализации и обеспечению источниками финансирования</t>
  </si>
  <si>
    <t>Реконструкция ГРП 1 очереди котельной с заменой узла учета расхода газа</t>
  </si>
  <si>
    <t>0</t>
  </si>
  <si>
    <t>прочие источники (тарифные источники ЗАО "УТВиК" г. Покачи)</t>
  </si>
  <si>
    <t>Разработка ПСД   и строительство тепловых сетей участок УТ1-ЦТП1 город Покачи (ц.п. 11)</t>
  </si>
  <si>
    <t>Разработка ПСД   и строительство тепловых сетей участок ТК45 (4 мкр) - ЦТП 7 город Покачи (ц.п. 11)</t>
  </si>
  <si>
    <t>4</t>
  </si>
  <si>
    <t>Разработка ПСД   и строительство тепловых сетей участок ТП1-ТК1 город Покачи (ц.п. 11)</t>
  </si>
  <si>
    <t>5</t>
  </si>
  <si>
    <t>Разработка ПСД   и  реконструкция тепловых сетей с увеличением диаметра трубопроводов  на участке ТК2-ЦТП7  города Покачи (ц.п. 4,5,6,7)</t>
  </si>
  <si>
    <t>6</t>
  </si>
  <si>
    <t>Реконструкция тепловых  камер на тепловых сетях (с целью выполнения мероприятий по предотвращению их подтопления грунтовыми водами)</t>
  </si>
  <si>
    <t>7</t>
  </si>
  <si>
    <t>Переоборудование потребителей подключенных по открытой схеме водозабора на закрытую схему</t>
  </si>
  <si>
    <t>8</t>
  </si>
  <si>
    <t>Рекострукция тепловых сетей (изменение диаметра трубопроводов) (ц.п. 3, 4, 5, 6)</t>
  </si>
  <si>
    <t>прочие источники (тарифные источники ООО "ЛУКОЙЛ-ЭНЕРГОСЕТИ" г. Покачи)</t>
  </si>
  <si>
    <t>в т.ч.</t>
  </si>
  <si>
    <t>тарифные источники ЗАО "УТВиК" г. Покачи</t>
  </si>
  <si>
    <t>тарифные источники ООО "ЛУКОЙЛ-ЭНЕРГОСЕТИ" г. Покачи</t>
  </si>
  <si>
    <t>Финансовые затраты на реализацию (руб.) с НДС</t>
  </si>
  <si>
    <t>Разработка ПСД и строительство участка сети холодного водоснабжения от ТП 1- ТК1 , Dy=200 мм  (ц.п. 1.1, 1.2, 3.2)</t>
  </si>
  <si>
    <t>Разработка ПСД и строительство участка сети холодного водоснабжения от ТК 45 до ЦТП7, Dy=200 мм  (ц.п. 1.1, 1.2, 3.2)</t>
  </si>
  <si>
    <t>Модернизация наружных канализационных сетей многоквартирных домов по ул. Комсомольская, 4, ул. Комсомольская, 6 г. Покачи, 0,65 км. (ПИР, СМР) (ц.п. 1.1, 1.4)</t>
  </si>
  <si>
    <t>Модернизация наружных канализационных сетей многоквартирных домов по ул. Молодежная, 8, 10, 31 ул. Комсомольская, 2 г. Покачи, 0,7 км. (ПИР, СМР) (ц.п. 1.1, 1.4)</t>
  </si>
  <si>
    <t>Реконструкция КОС-7000 с сокращением установленной мощности до 5000 м3/сут. (СМР) (ц.п. 1.1)</t>
  </si>
  <si>
    <t>Приложение 1-ЭС</t>
  </si>
  <si>
    <t>Перечень мероприятий по развитию системы коммунальной инфраструктуры МО г. Покачи в части электроснабжения, обеспеченные источниками финансирования</t>
  </si>
  <si>
    <t>Финансовые затраты на реализацию (руб.)</t>
  </si>
  <si>
    <t>Приобретение и реконструкция ТП-6/0,4 №5.5 ДЕ-25  (ц.п. 1, 3-7)</t>
  </si>
  <si>
    <t>внебюджетные источники финансирования в рамках реализации Инвестиционной программа ОАО "ЮТЭК-Региональные сети" на 2013-2017 гг.(тарифные источники)</t>
  </si>
  <si>
    <t>Приобретение и реконструкция ТП 10/0,4 кВ № 3.1 (РП Школа) с сетями 10/0,4 кВ  (ц.п. 1, 3-7)</t>
  </si>
  <si>
    <t>Реконструкция внешних сетей электроснабжения 10 кВ от ТП 10/0,4 кВ 5.3 (Пождепо), для последующего демонтажа ВЛ-10 кВ Ф№2, Ф№23 ПС 35/10 кВ "Городская" г. Покачи* (ц.п. 1, 3-7)</t>
  </si>
  <si>
    <t>Приобретение и реконструкция ВЛ-0,38кВ Вагон-городок от ТП 10/0,4 кВ №5.7 (ц.п. 1, 3-7)</t>
  </si>
  <si>
    <t>Приобретение и реконструкция КЛ-10 кВ от ТП-2.3 до ТП-2.1, КЛ-10 кВ от ТП-3.3 до ТП-3.2 (ц.п. 1, 3-7)</t>
  </si>
  <si>
    <t>Приобретение и реконструкция  сетей электроснабжения 10-0,4 кВ с ТП 10/0,4 кВ  № 3.2 (ц.п. 1, 3-7)</t>
  </si>
  <si>
    <t>Приобретение и реконструкция ВЛ/КЛ-0,4кВ от ТП 10/0,4 кВ № 2.5 (№47) (ц.п. 1, 3-7)</t>
  </si>
  <si>
    <t>Приобретение и реконструкция ВЛ/КЛ-0,4кВ от ТП 10/0,4 кВ № 5.3 (№41) (ц.п. 1, 3-7)</t>
  </si>
  <si>
    <t>9</t>
  </si>
  <si>
    <t>Приобретение и реконструкция ВЛ-6кВ Ф.9 ПС-35/6кВ "КНС-1" (ц.п. 1, 3-7)</t>
  </si>
  <si>
    <t>10</t>
  </si>
  <si>
    <t>Приобретение и реконструкция ВЛ-6кВ Ф.6 ПС-35/6кВ "Северная" г. Покачи* (ц.п. 1, 3-7)</t>
  </si>
  <si>
    <t>11</t>
  </si>
  <si>
    <t>Приобретение и реконструкция ЯКНО-6 №16, ЯКНО-6 №3 ф.20, ЯКНО-6 ф.26 (ц.п. 1, 3-7)</t>
  </si>
  <si>
    <t>12</t>
  </si>
  <si>
    <t>Приобретение и реконструкция ВЛ/КЛ-0,4 кВ КТПН-6/0,4 кВ № 26 (ц.п. 1, 3-7)</t>
  </si>
  <si>
    <t>13</t>
  </si>
  <si>
    <t>Приобретение и реконструкция КТПН-6/0,4 №19 и №32 г. Покачи (ц.п. 1, 3-7)</t>
  </si>
  <si>
    <t>14</t>
  </si>
  <si>
    <t>Приобретение и реконструкция ВЛ-35 кВ Ф.5.6. ПС 110/35/6 кВ «Покачевская» (установка блока ОРУ-35 кВ с вакуумным выключателем 35 кВ, монтаж двух порталов в габаритах 110 кВ) г. Покачи (Ф№5) (ц.п. 1, 3-7)</t>
  </si>
  <si>
    <t>Реконструкция ВЛ-35 кВ Ф5 ПС 110/35/6 кВ "Покачевская" (ц.п. 1, 3-7)</t>
  </si>
  <si>
    <t>15</t>
  </si>
  <si>
    <t>Приобретение и реконструкция "Кольцевые сети электроснабжения ВЛ-10 кВ  от ПС 35/10 кВ "Городская" г. Покачи  (ц.п. 1, 3-7)</t>
  </si>
  <si>
    <t>16</t>
  </si>
  <si>
    <t>Строительство кабельные линии 0,4 кВ в мкр.1, 2, 3, в г. Покачи (ц.п. 12)</t>
  </si>
  <si>
    <t>17</t>
  </si>
  <si>
    <t>Строительство АСУ-ТП (8шт.). Диспетчерский мнемощит сетей электроснабжения 0,4 - 10/35 кВ для ПДС ОАО "ЮТЭК-Покачи" (1, 2 этап)  (ц.п. 12)</t>
  </si>
  <si>
    <t>18</t>
  </si>
  <si>
    <t>Строительство КЛ 0,4 кВ от БКТП 10/0,4 кВ №5.4 до КОС в г. Покачи (ц.п. 12)</t>
  </si>
  <si>
    <t>19</t>
  </si>
  <si>
    <t>Строительство сетей электроснабжения 10 - 0,4 кВ для технологического присоединения потребителей МО г. Покачи (ц.п. 12)</t>
  </si>
  <si>
    <t>Приложение 2-ЭС</t>
  </si>
  <si>
    <t>Перечень мероприятий по развитию системы коммунальной инфраструктуры МО г. Покачи в части электроснабжения, рекомендованные к реализации и обеспечению источниками финансирования</t>
  </si>
  <si>
    <t>Реконструкция КТПН 10/0,4 №43; КТПН 10/0,4 №48; КТПН 10/0,4 №49; КТПН 10/0,4 кВ 400 кВА №51; КТПН 10/0,4 №53; КТПН 10/0,4 №54; КТПН 10/0,4 №56; КТПН 10/0,4 №58; КТПН 10/0,4 №59; КТПН 10/0,4 кВ 630 кВА №62; КТПН 10/0,4 №64; КТПН 10/0,4 №65; КТПН 10/0,4 №67; КТПН 10/0,4 №72.(ц.п. 1, 3-7)</t>
  </si>
  <si>
    <t>Реконструкция КТПН 6/0,4кВ №3; КТПН 6/0,4кВ №4; КТПН 6/0,4кВ №5; КТПН 6/0,4кВ №8; КТПН 6/0,4кВ №15; КТПН 6/0,4кВ №17; КТПН 6/0,4кВ №18; КТПН 6/0,4кВ №20; КТПН 6/0,4кВ №21; КТПН 6/0,4кВ №22; КТПН 6/0,4кВ №23; КТПН 6/0,4кВ №25 (ц.п. 1, 3-7)</t>
  </si>
  <si>
    <t>Реконструкция КЛ-10 кВ (ц.п. 1, 3-7), в т.ч .:</t>
  </si>
  <si>
    <t>3.1</t>
  </si>
  <si>
    <t>КЛ-10 кВ от ТП-1.5 до ТП-1.4</t>
  </si>
  <si>
    <t>3.2</t>
  </si>
  <si>
    <t>КЛ-10 кВ от ТП-1.5 до оп. № 3/1 ВЛ-10кВ Ф№7,27 ПС 35/10кВ"Городская"</t>
  </si>
  <si>
    <t>3.3</t>
  </si>
  <si>
    <t>КЛ-10 кВ Ф.12 ПС-35/10кВ "Городская", г. Покачи, промзона</t>
  </si>
  <si>
    <t>3.4</t>
  </si>
  <si>
    <t>КЛ-10 кВ от ТП-1.3 до оп.№2/1 ПС 35/10кВ "Городская"</t>
  </si>
  <si>
    <t>3.5.</t>
  </si>
  <si>
    <t>КЛ-10 кВ от ТП-2.3 до ТП-2.2</t>
  </si>
  <si>
    <t>3.6.</t>
  </si>
  <si>
    <t>КЛ-10кВ от ТП-1.3 до ТП -1.2</t>
  </si>
  <si>
    <t>3.7.</t>
  </si>
  <si>
    <t>КЛ-10кВ от ТП-3.1до ТП-3.2</t>
  </si>
  <si>
    <t>3.8.</t>
  </si>
  <si>
    <t>КЛ-10 кВ от ТП-3.1 Ф. 11,22 до оп. №14/2 ВЛ-10кВ ПС 35/10кВ "Городская"</t>
  </si>
  <si>
    <t>Модернизация линий электропередач ВЛ 10 кВ (замена проводов на изолированные провода марки СИП) (ц.п. 1, 3-7)</t>
  </si>
  <si>
    <t>4.1</t>
  </si>
  <si>
    <t>Реконструкция ВЛ-10 кВ от ПС 35/10 кВ "Городская" Ф.23 до оп. № 46, № 9</t>
  </si>
  <si>
    <t>4.2</t>
  </si>
  <si>
    <t>Реконструкция ВЛ-10 кВ от ПС 35/10 кВ "Городская"Ф.1 до оп. № 25</t>
  </si>
  <si>
    <t>4.3</t>
  </si>
  <si>
    <t>Реконструкция ВЛ-10 кВ от ПС 35/10 кВ "Городская"Ф.20 до оп. №15, 9/1, 10/5, 1/1</t>
  </si>
  <si>
    <t>4.4</t>
  </si>
  <si>
    <t>Реконструкция ВЛ-10 кВ от ПС 35/10 кВ "Городская"Ф.11 до оп. №4, 3, 18</t>
  </si>
  <si>
    <t>4.5</t>
  </si>
  <si>
    <t>Реконструкция ВЛ-10 кВ от ПС 35/10 кВ "Городская"Ф.22 до оп. №18</t>
  </si>
  <si>
    <t>4.6</t>
  </si>
  <si>
    <t>Реконструкция ВЛ-10 кВ от ПС 35/10 кВ "Городская"Ф.21 до оп. №5, 12</t>
  </si>
  <si>
    <t>4.7</t>
  </si>
  <si>
    <t>Реконструкция ВЛ-10 кВ от ПС 35/10 кВ "Городская"Ф.27 до оп. №3</t>
  </si>
  <si>
    <t>4.8</t>
  </si>
  <si>
    <t>Реконструкция ВЛ-10 кВ от ПС 35/10 кВ "Городская"Ф.6 до оп. №5, 12</t>
  </si>
  <si>
    <t>4.9</t>
  </si>
  <si>
    <t>Реконструкция ВЛ-10 кВ от ПС 35/10 кВ "Городская"Ф.24 до оп. №5/3, 5</t>
  </si>
  <si>
    <t>4.10</t>
  </si>
  <si>
    <t>Реконструкция ВЛ-10 кВ от ПС 35/10 кВ "Городская"Ф.4 до оп. №5/3, 5</t>
  </si>
  <si>
    <t>4.11</t>
  </si>
  <si>
    <t>Реконструкция ВЛ-10 кВ от ПС 35/10 кВ "Городская"Ф.7 до оп. №3</t>
  </si>
  <si>
    <t>ИТОГО:</t>
  </si>
  <si>
    <t>Приложение 2-ТКО</t>
  </si>
  <si>
    <t>Перечень мероприятий по развитию системы коммунальной инфраструктуры МО г. Покачи в части обращения с ТКО, рекомендованные к реализации и обеспечению источниками финансирования</t>
  </si>
  <si>
    <t>Разработка проектно-сметной документации на строительство нового полигона утилизации ТКО (ц.п. 7)</t>
  </si>
  <si>
    <t>Обустройство мусоросортировочного комплекса на действующем полигоне ТКО (ц.п. 5)</t>
  </si>
  <si>
    <t>Приобретение и установка средств измерений отходов с устройством основания для весов (ц.п. 4)</t>
  </si>
  <si>
    <t>Реконструкция ограждения на действующем полигоне ТКО</t>
  </si>
  <si>
    <t>Оброрудование площадок для сбора КГО на территории домовладений (ц.п. 1)</t>
  </si>
  <si>
    <t>ИТОГО</t>
  </si>
  <si>
    <t>Разработка ПСД и строительство участка сети холодного водоснабжения от УТ1 до ЦТП1  Dy=200 мм (ц.п. 1.1, 1.2, 3.2)</t>
  </si>
  <si>
    <t>к постановлению администрации города Покачи</t>
  </si>
  <si>
    <t>от _________________№_____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</si>
  <si>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</si>
  <si>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</si>
  <si>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</si>
  <si>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</si>
  <si>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</si>
  <si>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</si>
  <si>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>Основные меропритяия Программы  с  учетом финансирования на период до 2027 года</t>
  </si>
  <si>
    <t>Развитие системы теплоснабжения  (ц.п. таблицы 5.1-5.2 Обосновывающих материалов)</t>
  </si>
  <si>
    <t>Развитие системы водоснабжения   (ц.п. таблицы 5.3. Обосновывающих материалов)</t>
  </si>
  <si>
    <t>Развитие системы водоотведения и очистки сточных вод  (ц.п. таблицы 5.4. Обосновывающих материалов)</t>
  </si>
  <si>
    <t>Развитие системы электроснабжения (ц.п. таблицы 5.5. Обосновывающих материалов)</t>
  </si>
  <si>
    <t>Развитие системы обращения с ТКО  (ц.п. таблицы 5.6. Обосновывающих материалов)</t>
  </si>
  <si>
    <t>Модернизация наружных канализационных сетей многоквартирных домов по ул. Мира, 14, ул. Мира, 16 г. Покачи, 0,65 км. (ПИР) (ц.п. 1.1, 1.4)</t>
  </si>
  <si>
    <t>Приложение3</t>
  </si>
  <si>
    <t>Приложение 7</t>
  </si>
  <si>
    <t>от 17.01.2019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</si>
</sst>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_р_."/>
    <numFmt numFmtId="165" formatCode="0.000"/>
    <numFmt numFmtId="166" formatCode="#,##0.0000"/>
  </numFmts>
  <fonts count="22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"/>
      <family val="2"/>
      <charset val="204"/>
    </font>
    <font>
      <sz val="12"/>
      <name val="Courier New Cyr"/>
      <family val="3"/>
      <charset val="1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29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0" xfId="1" applyFon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1" fontId="3" fillId="0" borderId="1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wrapText="1"/>
    </xf>
    <xf numFmtId="0" fontId="14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165" fontId="13" fillId="0" borderId="0" xfId="1" applyNumberFormat="1" applyFont="1" applyBorder="1" applyAlignment="1">
      <alignment horizontal="center"/>
    </xf>
    <xf numFmtId="0" fontId="18" fillId="0" borderId="1" xfId="1" applyFont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49" fontId="18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0" fontId="21" fillId="0" borderId="0" xfId="0" applyFont="1"/>
    <xf numFmtId="3" fontId="0" fillId="0" borderId="0" xfId="0" applyNumberFormat="1"/>
    <xf numFmtId="0" fontId="0" fillId="0" borderId="0" xfId="0" applyFill="1"/>
    <xf numFmtId="0" fontId="11" fillId="0" borderId="0" xfId="0" applyFont="1" applyFill="1"/>
    <xf numFmtId="0" fontId="4" fillId="0" borderId="0" xfId="1" applyFont="1" applyFill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0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3" fontId="0" fillId="0" borderId="0" xfId="0" applyNumberFormat="1" applyFill="1"/>
    <xf numFmtId="4" fontId="10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20" fillId="0" borderId="1" xfId="0" applyNumberFormat="1" applyFont="1" applyBorder="1"/>
    <xf numFmtId="4" fontId="1" fillId="0" borderId="1" xfId="0" applyNumberFormat="1" applyFont="1" applyBorder="1"/>
    <xf numFmtId="4" fontId="9" fillId="0" borderId="1" xfId="1" applyNumberFormat="1" applyFont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4" fontId="18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3" borderId="1" xfId="1" applyFont="1" applyFill="1" applyBorder="1" applyAlignment="1">
      <alignment horizontal="center" vertical="center" wrapText="1"/>
    </xf>
    <xf numFmtId="4" fontId="8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/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0" fillId="0" borderId="5" xfId="0" applyNumberFormat="1" applyBorder="1" applyAlignment="1"/>
    <xf numFmtId="4" fontId="2" fillId="0" borderId="3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2" fillId="4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17" fillId="0" borderId="1" xfId="1" applyNumberFormat="1" applyFont="1" applyBorder="1" applyAlignment="1">
      <alignment horizontal="center" wrapText="1"/>
    </xf>
    <xf numFmtId="0" fontId="13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="85" zoomScaleNormal="100" zoomScalePageLayoutView="85" workbookViewId="0">
      <selection activeCell="J12" sqref="J12"/>
    </sheetView>
  </sheetViews>
  <sheetFormatPr defaultColWidth="9.109375" defaultRowHeight="14.4"/>
  <cols>
    <col min="1" max="1" width="9.109375" style="24"/>
    <col min="2" max="2" width="32.6640625" style="24"/>
    <col min="3" max="3" width="14.88671875" style="24"/>
    <col min="4" max="4" width="18" style="24"/>
    <col min="5" max="5" width="14.5546875" style="24" bestFit="1" customWidth="1"/>
    <col min="6" max="6" width="14" style="24" bestFit="1" customWidth="1"/>
    <col min="7" max="7" width="14.5546875" style="24" bestFit="1" customWidth="1"/>
    <col min="8" max="8" width="13.6640625" style="24" bestFit="1" customWidth="1"/>
    <col min="9" max="9" width="14.5546875" style="24" bestFit="1" customWidth="1"/>
    <col min="10" max="11" width="13.44140625" style="24" bestFit="1" customWidth="1"/>
    <col min="12" max="12" width="14.44140625" style="24" bestFit="1" customWidth="1"/>
    <col min="13" max="13" width="13.44140625" style="24" bestFit="1" customWidth="1"/>
    <col min="14" max="14" width="15.109375" style="24" bestFit="1" customWidth="1"/>
    <col min="15" max="15" width="13.5546875" style="24" bestFit="1" customWidth="1"/>
    <col min="16" max="16" width="13.44140625" style="24" bestFit="1" customWidth="1"/>
    <col min="17" max="17" width="14.33203125" style="24"/>
    <col min="18" max="16384" width="9.109375" style="24"/>
  </cols>
  <sheetData>
    <row r="1" spans="1:17">
      <c r="L1" s="64"/>
      <c r="M1" s="64"/>
      <c r="N1" s="64"/>
      <c r="O1" s="83" t="s">
        <v>181</v>
      </c>
      <c r="P1" s="83"/>
    </row>
    <row r="2" spans="1:17">
      <c r="L2" s="83" t="s">
        <v>179</v>
      </c>
      <c r="M2" s="83"/>
      <c r="N2" s="83"/>
      <c r="O2" s="83"/>
      <c r="P2" s="83"/>
    </row>
    <row r="3" spans="1:17">
      <c r="L3" s="64"/>
      <c r="M3" s="64"/>
      <c r="N3" s="64"/>
      <c r="O3" s="84" t="s">
        <v>180</v>
      </c>
      <c r="P3" s="84"/>
    </row>
    <row r="4" spans="1:17">
      <c r="A4" s="85" t="s">
        <v>187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7"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26.25" customHeight="1">
      <c r="A6" s="81" t="s">
        <v>0</v>
      </c>
      <c r="B6" s="73" t="s">
        <v>1</v>
      </c>
      <c r="C6" s="73" t="s">
        <v>2</v>
      </c>
      <c r="D6" s="73" t="s">
        <v>3</v>
      </c>
      <c r="E6" s="73" t="s">
        <v>4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7" ht="24" customHeight="1">
      <c r="A7" s="81"/>
      <c r="B7" s="73"/>
      <c r="C7" s="73"/>
      <c r="D7" s="73"/>
      <c r="E7" s="29" t="s">
        <v>5</v>
      </c>
      <c r="F7" s="29">
        <v>2017</v>
      </c>
      <c r="G7" s="29">
        <v>2018</v>
      </c>
      <c r="H7" s="29">
        <v>2019</v>
      </c>
      <c r="I7" s="29">
        <v>2020</v>
      </c>
      <c r="J7" s="29">
        <v>2021</v>
      </c>
      <c r="K7" s="29">
        <v>2022</v>
      </c>
      <c r="L7" s="29">
        <v>2023</v>
      </c>
      <c r="M7" s="29">
        <v>2024</v>
      </c>
      <c r="N7" s="29">
        <v>2025</v>
      </c>
      <c r="O7" s="29">
        <v>2026</v>
      </c>
      <c r="P7" s="29">
        <v>2027</v>
      </c>
    </row>
    <row r="8" spans="1:17" ht="50.85" customHeight="1">
      <c r="A8" s="81" t="s">
        <v>6</v>
      </c>
      <c r="B8" s="82" t="s">
        <v>188</v>
      </c>
      <c r="C8" s="73" t="s">
        <v>7</v>
      </c>
      <c r="D8" s="30" t="s">
        <v>8</v>
      </c>
      <c r="E8" s="43">
        <f t="shared" ref="E8:E25" si="0">SUM(F8:P8)</f>
        <v>153559300</v>
      </c>
      <c r="F8" s="44">
        <f>'не надо'!F18</f>
        <v>0</v>
      </c>
      <c r="G8" s="44">
        <f>'не надо'!G18+'2-ТС'!G37</f>
        <v>0</v>
      </c>
      <c r="H8" s="44">
        <f>'не надо'!H18+'2-ТС'!H37</f>
        <v>0</v>
      </c>
      <c r="I8" s="44">
        <f>'не надо'!I18+'2-ТС'!I37</f>
        <v>0</v>
      </c>
      <c r="J8" s="44">
        <f>'2-ТС'!J37</f>
        <v>0</v>
      </c>
      <c r="K8" s="44">
        <f>'2-ТС'!K37</f>
        <v>46251660</v>
      </c>
      <c r="L8" s="44">
        <f>'2-ТС'!L37</f>
        <v>26989750</v>
      </c>
      <c r="M8" s="44">
        <f>'2-ТС'!M37</f>
        <v>25969250</v>
      </c>
      <c r="N8" s="44">
        <f>'2-ТС'!N37</f>
        <v>25947730</v>
      </c>
      <c r="O8" s="44">
        <f>'2-ТС'!O37</f>
        <v>28400910</v>
      </c>
      <c r="P8" s="44">
        <f>'2-ТС'!P37</f>
        <v>0</v>
      </c>
    </row>
    <row r="9" spans="1:17" ht="55.2">
      <c r="A9" s="81"/>
      <c r="B9" s="82"/>
      <c r="C9" s="73"/>
      <c r="D9" s="30" t="s">
        <v>9</v>
      </c>
      <c r="E9" s="43">
        <f t="shared" si="0"/>
        <v>10125540</v>
      </c>
      <c r="F9" s="44">
        <f>'не надо'!F19</f>
        <v>0</v>
      </c>
      <c r="G9" s="44">
        <f>'не надо'!G19+'2-ТС'!G38</f>
        <v>0</v>
      </c>
      <c r="H9" s="44">
        <f>'не надо'!H19+'2-ТС'!H38</f>
        <v>0</v>
      </c>
      <c r="I9" s="44">
        <f>'не надо'!I19+'2-ТС'!I38</f>
        <v>0</v>
      </c>
      <c r="J9" s="44">
        <f>'2-ТС'!J38</f>
        <v>0</v>
      </c>
      <c r="K9" s="44">
        <f>'2-ТС'!K38</f>
        <v>3104140</v>
      </c>
      <c r="L9" s="44">
        <f>'2-ТС'!L38</f>
        <v>1630940.0000000009</v>
      </c>
      <c r="M9" s="44">
        <f>'2-ТС'!M38</f>
        <v>1742900</v>
      </c>
      <c r="N9" s="44">
        <f>'2-ТС'!N38</f>
        <v>1741460</v>
      </c>
      <c r="O9" s="44">
        <f>'2-ТС'!O38</f>
        <v>1906100</v>
      </c>
      <c r="P9" s="44">
        <f>'2-ТС'!P38</f>
        <v>0</v>
      </c>
    </row>
    <row r="10" spans="1:17">
      <c r="A10" s="81"/>
      <c r="B10" s="82"/>
      <c r="C10" s="73"/>
      <c r="D10" s="30" t="s">
        <v>10</v>
      </c>
      <c r="E10" s="43">
        <f t="shared" si="0"/>
        <v>49519912.600000009</v>
      </c>
      <c r="F10" s="44">
        <f>'не надо'!F20+'2-ТС'!F39</f>
        <v>6322000</v>
      </c>
      <c r="G10" s="44">
        <f>'не надо'!G20+'2-ТС'!G39</f>
        <v>4372000</v>
      </c>
      <c r="H10" s="44">
        <f>'не надо'!H20+'2-ТС'!H39</f>
        <v>0</v>
      </c>
      <c r="I10" s="44">
        <f>'не надо'!I20+'2-ТС'!I39</f>
        <v>0</v>
      </c>
      <c r="J10" s="44">
        <f>'2-ТС'!J39</f>
        <v>0</v>
      </c>
      <c r="K10" s="44">
        <f>'2-ТС'!K39</f>
        <v>12726954.199999999</v>
      </c>
      <c r="L10" s="44">
        <f>'2-ТС'!L39</f>
        <v>3998055.8</v>
      </c>
      <c r="M10" s="44">
        <f>'2-ТС'!M39</f>
        <v>7145908</v>
      </c>
      <c r="N10" s="44">
        <f>'2-ТС'!N39</f>
        <v>7139972.9333333401</v>
      </c>
      <c r="O10" s="44">
        <f>'2-ТС'!O39</f>
        <v>7815021.6666666698</v>
      </c>
      <c r="P10" s="44">
        <f>'2-ТС'!P39</f>
        <v>0</v>
      </c>
    </row>
    <row r="11" spans="1:17" ht="51" customHeight="1">
      <c r="A11" s="81" t="s">
        <v>11</v>
      </c>
      <c r="B11" s="82" t="s">
        <v>189</v>
      </c>
      <c r="C11" s="73" t="s">
        <v>12</v>
      </c>
      <c r="D11" s="30" t="s">
        <v>8</v>
      </c>
      <c r="E11" s="43">
        <f t="shared" si="0"/>
        <v>52599670</v>
      </c>
      <c r="F11" s="44">
        <f>'2-ВС'!F19</f>
        <v>0</v>
      </c>
      <c r="G11" s="44">
        <f>'2-ВС'!G19</f>
        <v>0</v>
      </c>
      <c r="H11" s="44">
        <f>'2-ВС'!H19</f>
        <v>0</v>
      </c>
      <c r="I11" s="44">
        <f>'2-ВС'!I19</f>
        <v>0</v>
      </c>
      <c r="J11" s="44">
        <f>'2-ВС'!J19</f>
        <v>0</v>
      </c>
      <c r="K11" s="44">
        <f>'2-ВС'!K19</f>
        <v>15123000</v>
      </c>
      <c r="L11" s="44">
        <f>'2-ВС'!L19</f>
        <v>2424520</v>
      </c>
      <c r="M11" s="44">
        <f>'2-ВС'!M19</f>
        <v>11358460</v>
      </c>
      <c r="N11" s="44">
        <f>'2-ВС'!N19</f>
        <v>11681260</v>
      </c>
      <c r="O11" s="44">
        <f>'2-ВС'!O19</f>
        <v>12012430</v>
      </c>
      <c r="P11" s="44">
        <f>'2-ВС'!P19</f>
        <v>0</v>
      </c>
      <c r="Q11" s="38"/>
    </row>
    <row r="12" spans="1:17" ht="55.2">
      <c r="A12" s="81"/>
      <c r="B12" s="82"/>
      <c r="C12" s="73"/>
      <c r="D12" s="30" t="s">
        <v>9</v>
      </c>
      <c r="E12" s="43">
        <f t="shared" si="0"/>
        <v>3530170</v>
      </c>
      <c r="F12" s="44">
        <f>'2-ВС'!F20</f>
        <v>0</v>
      </c>
      <c r="G12" s="44">
        <f>'2-ВС'!G20</f>
        <v>0</v>
      </c>
      <c r="H12" s="44">
        <f>'2-ВС'!H20</f>
        <v>0</v>
      </c>
      <c r="I12" s="44">
        <f>'2-ВС'!I20</f>
        <v>0</v>
      </c>
      <c r="J12" s="44">
        <f>'2-ВС'!J20</f>
        <v>0</v>
      </c>
      <c r="K12" s="44">
        <f>'2-ВС'!K20</f>
        <v>1014960</v>
      </c>
      <c r="L12" s="44">
        <f>'2-ВС'!L20</f>
        <v>162720</v>
      </c>
      <c r="M12" s="44">
        <f>'2-ВС'!M20</f>
        <v>762310</v>
      </c>
      <c r="N12" s="44">
        <f>'2-ВС'!N20</f>
        <v>783980</v>
      </c>
      <c r="O12" s="44">
        <f>'2-ВС'!O20</f>
        <v>806200</v>
      </c>
      <c r="P12" s="44">
        <f>'2-ВС'!P20</f>
        <v>0</v>
      </c>
      <c r="Q12" s="38"/>
    </row>
    <row r="13" spans="1:17">
      <c r="A13" s="81"/>
      <c r="B13" s="82"/>
      <c r="C13" s="73"/>
      <c r="D13" s="30" t="s">
        <v>10</v>
      </c>
      <c r="E13" s="43">
        <f t="shared" si="0"/>
        <v>14473743.33333334</v>
      </c>
      <c r="F13" s="44">
        <f>'2-ВС'!F21</f>
        <v>0</v>
      </c>
      <c r="G13" s="44">
        <f>'2-ВС'!G21</f>
        <v>0</v>
      </c>
      <c r="H13" s="44">
        <f>'2-ВС'!H21</f>
        <v>0</v>
      </c>
      <c r="I13" s="44">
        <f>'2-ВС'!I21</f>
        <v>0</v>
      </c>
      <c r="J13" s="44">
        <f>'2-ВС'!J21</f>
        <v>0</v>
      </c>
      <c r="K13" s="44">
        <f>'2-ВС'!K21</f>
        <v>4161380</v>
      </c>
      <c r="L13" s="44">
        <f>'2-ВС'!L21</f>
        <v>667144</v>
      </c>
      <c r="M13" s="44">
        <f>'2-ВС'!M21</f>
        <v>3125478.6666666702</v>
      </c>
      <c r="N13" s="44">
        <f>'2-ВС'!N21</f>
        <v>3214298.6666666702</v>
      </c>
      <c r="O13" s="44">
        <f>'2-ВС'!O21</f>
        <v>3305442</v>
      </c>
      <c r="P13" s="44">
        <f>'2-ВС'!P21</f>
        <v>0</v>
      </c>
      <c r="Q13" s="38"/>
    </row>
    <row r="14" spans="1:17" ht="51" customHeight="1">
      <c r="A14" s="81" t="s">
        <v>13</v>
      </c>
      <c r="B14" s="82" t="s">
        <v>190</v>
      </c>
      <c r="C14" s="73" t="s">
        <v>12</v>
      </c>
      <c r="D14" s="30" t="s">
        <v>8</v>
      </c>
      <c r="E14" s="43">
        <f t="shared" si="0"/>
        <v>0</v>
      </c>
      <c r="F14" s="44">
        <v>0</v>
      </c>
      <c r="G14" s="44">
        <v>0</v>
      </c>
      <c r="H14" s="44">
        <v>0</v>
      </c>
      <c r="I14" s="44">
        <f>'2-ВО'!F23</f>
        <v>0</v>
      </c>
      <c r="J14" s="44">
        <f>'2-ВО'!G23</f>
        <v>0</v>
      </c>
      <c r="K14" s="44">
        <f>'2-ВО'!H23</f>
        <v>0</v>
      </c>
      <c r="L14" s="44">
        <f>'2-ВО'!I23</f>
        <v>0</v>
      </c>
      <c r="M14" s="44">
        <f>'2-ВО'!J23</f>
        <v>0</v>
      </c>
      <c r="N14" s="44">
        <f>'2-ВО'!K23</f>
        <v>0</v>
      </c>
      <c r="O14" s="44">
        <f>'2-ВО'!L23</f>
        <v>0</v>
      </c>
      <c r="P14" s="44">
        <f>'2-ВО'!M23</f>
        <v>0</v>
      </c>
    </row>
    <row r="15" spans="1:17" ht="55.2">
      <c r="A15" s="81"/>
      <c r="B15" s="82"/>
      <c r="C15" s="73"/>
      <c r="D15" s="30" t="s">
        <v>9</v>
      </c>
      <c r="E15" s="43">
        <f t="shared" si="0"/>
        <v>123456048</v>
      </c>
      <c r="F15" s="44">
        <v>0</v>
      </c>
      <c r="G15" s="44">
        <v>0</v>
      </c>
      <c r="H15" s="44">
        <v>0</v>
      </c>
      <c r="I15" s="44">
        <f>'2-ВО'!F24</f>
        <v>0</v>
      </c>
      <c r="J15" s="44">
        <f>'2-ВО'!G24</f>
        <v>0</v>
      </c>
      <c r="K15" s="44">
        <f>'2-ВО'!H24</f>
        <v>26124288</v>
      </c>
      <c r="L15" s="44">
        <f>'2-ВО'!I24</f>
        <v>23788235.999999996</v>
      </c>
      <c r="M15" s="44">
        <f>'2-ВО'!J24</f>
        <v>9075252</v>
      </c>
      <c r="N15" s="44">
        <f>'2-ВО'!K24</f>
        <v>20583540</v>
      </c>
      <c r="O15" s="44">
        <f>'2-ВО'!L24</f>
        <v>19321236</v>
      </c>
      <c r="P15" s="44">
        <f>'2-ВО'!M24</f>
        <v>24563496</v>
      </c>
    </row>
    <row r="16" spans="1:17">
      <c r="A16" s="81"/>
      <c r="B16" s="82"/>
      <c r="C16" s="73"/>
      <c r="D16" s="30" t="s">
        <v>10</v>
      </c>
      <c r="E16" s="43">
        <f t="shared" si="0"/>
        <v>142983992</v>
      </c>
      <c r="F16" s="44">
        <v>0</v>
      </c>
      <c r="G16" s="44">
        <v>0</v>
      </c>
      <c r="H16" s="44">
        <v>0</v>
      </c>
      <c r="I16" s="44">
        <f>'2-ВО'!F25</f>
        <v>28112310</v>
      </c>
      <c r="J16" s="44">
        <f>'2-ВО'!G25</f>
        <v>31820980</v>
      </c>
      <c r="K16" s="44">
        <f>'2-ВО'!H25</f>
        <v>7117532</v>
      </c>
      <c r="L16" s="44">
        <f>'2-ВО'!I25</f>
        <v>9888044.0000000037</v>
      </c>
      <c r="M16" s="44">
        <f>'2-ВО'!J25</f>
        <v>12543968</v>
      </c>
      <c r="N16" s="44">
        <f>'2-ВО'!K25</f>
        <v>13890280</v>
      </c>
      <c r="O16" s="44">
        <f>'2-ВО'!L25</f>
        <v>17753504</v>
      </c>
      <c r="P16" s="44">
        <f>'2-ВО'!M25</f>
        <v>21857374</v>
      </c>
    </row>
    <row r="17" spans="1:16" ht="51" customHeight="1">
      <c r="A17" s="81" t="s">
        <v>14</v>
      </c>
      <c r="B17" s="82" t="s">
        <v>191</v>
      </c>
      <c r="C17" s="73" t="s">
        <v>7</v>
      </c>
      <c r="D17" s="30" t="s">
        <v>8</v>
      </c>
      <c r="E17" s="43">
        <f t="shared" si="0"/>
        <v>92402700</v>
      </c>
      <c r="F17" s="44">
        <f>'1-ЭС'!F67</f>
        <v>0</v>
      </c>
      <c r="G17" s="44">
        <f>'1-ЭС'!G67</f>
        <v>0</v>
      </c>
      <c r="H17" s="44">
        <f>'1-ЭС'!H67</f>
        <v>0</v>
      </c>
      <c r="I17" s="44">
        <f>'1-ЭС'!I67</f>
        <v>0</v>
      </c>
      <c r="J17" s="44">
        <f>'2-ЭС'!F60</f>
        <v>0</v>
      </c>
      <c r="K17" s="44">
        <f>'2-ЭС'!G60</f>
        <v>22959600</v>
      </c>
      <c r="L17" s="44">
        <f>'2-ЭС'!H60</f>
        <v>12345250</v>
      </c>
      <c r="M17" s="44">
        <f>'2-ЭС'!I60</f>
        <v>14392500</v>
      </c>
      <c r="N17" s="44">
        <f>'2-ЭС'!J60</f>
        <v>15719650</v>
      </c>
      <c r="O17" s="44">
        <f>'2-ЭС'!K60</f>
        <v>16038850</v>
      </c>
      <c r="P17" s="44">
        <f>'2-ЭС'!L60</f>
        <v>10946850</v>
      </c>
    </row>
    <row r="18" spans="1:16" ht="55.2">
      <c r="A18" s="81"/>
      <c r="B18" s="82"/>
      <c r="C18" s="73"/>
      <c r="D18" s="30" t="s">
        <v>9</v>
      </c>
      <c r="E18" s="43">
        <f t="shared" si="0"/>
        <v>4863300.0000000009</v>
      </c>
      <c r="F18" s="44">
        <f>'1-ЭС'!F68</f>
        <v>0</v>
      </c>
      <c r="G18" s="44">
        <f>'1-ЭС'!G68</f>
        <v>0</v>
      </c>
      <c r="H18" s="44">
        <f>'1-ЭС'!H68</f>
        <v>0</v>
      </c>
      <c r="I18" s="44">
        <f>'1-ЭС'!I68</f>
        <v>0</v>
      </c>
      <c r="J18" s="44">
        <f>'2-ЭС'!F61</f>
        <v>0</v>
      </c>
      <c r="K18" s="44">
        <f>'2-ЭС'!G61</f>
        <v>1208400.0000000009</v>
      </c>
      <c r="L18" s="44">
        <f>'2-ЭС'!H61</f>
        <v>649750.00000000012</v>
      </c>
      <c r="M18" s="44">
        <f>'2-ЭС'!I61</f>
        <v>757500</v>
      </c>
      <c r="N18" s="44">
        <f>'2-ЭС'!J61</f>
        <v>827350</v>
      </c>
      <c r="O18" s="44">
        <f>'2-ЭС'!K61</f>
        <v>844150</v>
      </c>
      <c r="P18" s="44">
        <f>'2-ЭС'!L61</f>
        <v>576150.00000000012</v>
      </c>
    </row>
    <row r="19" spans="1:16">
      <c r="A19" s="81"/>
      <c r="B19" s="82"/>
      <c r="C19" s="73"/>
      <c r="D19" s="30" t="s">
        <v>10</v>
      </c>
      <c r="E19" s="43">
        <f t="shared" si="0"/>
        <v>765232441.49000001</v>
      </c>
      <c r="F19" s="44">
        <f>'1-ЭС'!F69</f>
        <v>40849627.080000006</v>
      </c>
      <c r="G19" s="44">
        <f>'1-ЭС'!G69</f>
        <v>239357656.40000001</v>
      </c>
      <c r="H19" s="44">
        <f>'1-ЭС'!H69</f>
        <v>485025158.00999993</v>
      </c>
      <c r="I19" s="44">
        <f>'1-ЭС'!I69</f>
        <v>0</v>
      </c>
      <c r="J19" s="44">
        <f>'2-ЭС'!F62</f>
        <v>0</v>
      </c>
      <c r="K19" s="44">
        <f>'2-ЭС'!G62</f>
        <v>0</v>
      </c>
      <c r="L19" s="44">
        <f>'2-ЭС'!H62</f>
        <v>0</v>
      </c>
      <c r="M19" s="44">
        <f>'2-ЭС'!I62</f>
        <v>0</v>
      </c>
      <c r="N19" s="44">
        <f>'2-ЭС'!J62</f>
        <v>0</v>
      </c>
      <c r="O19" s="44">
        <f>'2-ЭС'!K62</f>
        <v>0</v>
      </c>
      <c r="P19" s="44">
        <f>'2-ЭС'!L62</f>
        <v>0</v>
      </c>
    </row>
    <row r="20" spans="1:16" ht="51" customHeight="1">
      <c r="A20" s="81" t="s">
        <v>15</v>
      </c>
      <c r="B20" s="82" t="s">
        <v>192</v>
      </c>
      <c r="C20" s="73" t="s">
        <v>12</v>
      </c>
      <c r="D20" s="30" t="s">
        <v>8</v>
      </c>
      <c r="E20" s="43">
        <f t="shared" si="0"/>
        <v>7553335.1475055097</v>
      </c>
      <c r="F20" s="44">
        <f>'не надо 1'!F22</f>
        <v>0</v>
      </c>
      <c r="G20" s="44">
        <f>'не надо 1'!G22</f>
        <v>0</v>
      </c>
      <c r="H20" s="44">
        <f>'не надо 1'!H22</f>
        <v>0</v>
      </c>
      <c r="I20" s="44">
        <f>'не надо 1'!I22</f>
        <v>0</v>
      </c>
      <c r="J20" s="44">
        <f>'не надо 1'!J22</f>
        <v>0</v>
      </c>
      <c r="K20" s="44">
        <f>'не надо 1'!K22</f>
        <v>0</v>
      </c>
      <c r="L20" s="44">
        <f>'не надо 1'!L22</f>
        <v>1436475.49666498</v>
      </c>
      <c r="M20" s="44">
        <f>'не надо 1'!M22</f>
        <v>1478264.2466524399</v>
      </c>
      <c r="N20" s="44">
        <f>'не надо 1'!N22</f>
        <v>1513383.9447643301</v>
      </c>
      <c r="O20" s="44">
        <f>'не надо 1'!O22</f>
        <v>1545653.3903225099</v>
      </c>
      <c r="P20" s="44">
        <f>'не надо 1'!P22</f>
        <v>1579558.06910125</v>
      </c>
    </row>
    <row r="21" spans="1:16" ht="55.2">
      <c r="A21" s="81"/>
      <c r="B21" s="82"/>
      <c r="C21" s="73"/>
      <c r="D21" s="30" t="s">
        <v>9</v>
      </c>
      <c r="E21" s="43">
        <f t="shared" si="0"/>
        <v>2547543.9551318693</v>
      </c>
      <c r="F21" s="44">
        <f>'не надо 1'!F23</f>
        <v>0</v>
      </c>
      <c r="G21" s="44">
        <f>'не надо 1'!G23</f>
        <v>0</v>
      </c>
      <c r="H21" s="44">
        <f>'не надо 1'!H23</f>
        <v>0</v>
      </c>
      <c r="I21" s="44">
        <f>'не надо 1'!I23</f>
        <v>0</v>
      </c>
      <c r="J21" s="44">
        <f>'не надо 1'!J23</f>
        <v>0</v>
      </c>
      <c r="K21" s="44">
        <f>'не надо 1'!K23</f>
        <v>0</v>
      </c>
      <c r="L21" s="44">
        <f>'не надо 1'!L23</f>
        <v>75603.973508683106</v>
      </c>
      <c r="M21" s="44">
        <f>'не надо 1'!M23</f>
        <v>77803.3814027599</v>
      </c>
      <c r="N21" s="44">
        <f>'не надо 1'!N23</f>
        <v>79651.786566543698</v>
      </c>
      <c r="O21" s="44">
        <f>'не надо 1'!O23</f>
        <v>81350.178438027098</v>
      </c>
      <c r="P21" s="44">
        <f>'не надо 1'!P23</f>
        <v>2233134.6352158557</v>
      </c>
    </row>
    <row r="22" spans="1:16">
      <c r="A22" s="81"/>
      <c r="B22" s="82"/>
      <c r="C22" s="73"/>
      <c r="D22" s="30" t="s">
        <v>10</v>
      </c>
      <c r="E22" s="43">
        <f t="shared" si="0"/>
        <v>11480800</v>
      </c>
      <c r="F22" s="44">
        <f>'не надо 1'!F24</f>
        <v>2622300</v>
      </c>
      <c r="G22" s="44">
        <f>'не надо 1'!G24</f>
        <v>2600000</v>
      </c>
      <c r="H22" s="44">
        <f>'не надо 1'!H24</f>
        <v>2600000</v>
      </c>
      <c r="I22" s="44">
        <f>'не надо 1'!I24</f>
        <v>1700000</v>
      </c>
      <c r="J22" s="44">
        <f>'не надо 1'!J24</f>
        <v>700000</v>
      </c>
      <c r="K22" s="44">
        <f>'не надо 1'!K24</f>
        <v>658500</v>
      </c>
      <c r="L22" s="44">
        <f>'не надо 1'!L24</f>
        <v>600000</v>
      </c>
      <c r="M22" s="44">
        <f>'не надо 1'!M24</f>
        <v>0</v>
      </c>
      <c r="N22" s="44">
        <f>'не надо 1'!N24</f>
        <v>0</v>
      </c>
      <c r="O22" s="44">
        <f>'не надо 1'!O24</f>
        <v>0</v>
      </c>
      <c r="P22" s="44">
        <f>'не надо 1'!P24</f>
        <v>0</v>
      </c>
    </row>
    <row r="23" spans="1:16" ht="51" customHeight="1">
      <c r="A23" s="74" t="s">
        <v>16</v>
      </c>
      <c r="B23" s="77" t="s">
        <v>17</v>
      </c>
      <c r="C23" s="79"/>
      <c r="D23" s="30" t="s">
        <v>8</v>
      </c>
      <c r="E23" s="43">
        <f t="shared" si="0"/>
        <v>306115005.14750552</v>
      </c>
      <c r="F23" s="43">
        <f t="shared" ref="F23:P23" si="1">F8+F11+F14+F17+F20</f>
        <v>0</v>
      </c>
      <c r="G23" s="43">
        <f t="shared" si="1"/>
        <v>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3">
        <f t="shared" si="1"/>
        <v>84334260</v>
      </c>
      <c r="L23" s="43">
        <f t="shared" si="1"/>
        <v>43195995.496664979</v>
      </c>
      <c r="M23" s="43">
        <f t="shared" si="1"/>
        <v>53198474.246652439</v>
      </c>
      <c r="N23" s="43">
        <f t="shared" si="1"/>
        <v>54862023.944764331</v>
      </c>
      <c r="O23" s="43">
        <f t="shared" si="1"/>
        <v>57997843.390322506</v>
      </c>
      <c r="P23" s="43">
        <f t="shared" si="1"/>
        <v>12526408.06910125</v>
      </c>
    </row>
    <row r="24" spans="1:16" ht="55.2">
      <c r="A24" s="75"/>
      <c r="B24" s="78"/>
      <c r="C24" s="80"/>
      <c r="D24" s="30" t="s">
        <v>9</v>
      </c>
      <c r="E24" s="43">
        <f t="shared" si="0"/>
        <v>144522601.95513186</v>
      </c>
      <c r="F24" s="43">
        <f t="shared" ref="F24:P24" si="2">F9+F12+F15+F18+F21</f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31451788</v>
      </c>
      <c r="L24" s="43">
        <f t="shared" si="2"/>
        <v>26307249.973508678</v>
      </c>
      <c r="M24" s="43">
        <f t="shared" si="2"/>
        <v>12415765.381402761</v>
      </c>
      <c r="N24" s="43">
        <f t="shared" si="2"/>
        <v>24015981.786566544</v>
      </c>
      <c r="O24" s="43">
        <f t="shared" si="2"/>
        <v>22959036.178438026</v>
      </c>
      <c r="P24" s="43">
        <f t="shared" si="2"/>
        <v>27372780.635215856</v>
      </c>
    </row>
    <row r="25" spans="1:16">
      <c r="A25" s="75"/>
      <c r="B25" s="78"/>
      <c r="C25" s="80"/>
      <c r="D25" s="30" t="s">
        <v>10</v>
      </c>
      <c r="E25" s="43">
        <f t="shared" si="0"/>
        <v>983690889.42333329</v>
      </c>
      <c r="F25" s="43">
        <f t="shared" ref="F25:P25" si="3">F10+F13+F16+F19+F22</f>
        <v>49793927.080000006</v>
      </c>
      <c r="G25" s="43">
        <f t="shared" si="3"/>
        <v>246329656.40000001</v>
      </c>
      <c r="H25" s="43">
        <f t="shared" si="3"/>
        <v>487625158.00999993</v>
      </c>
      <c r="I25" s="43">
        <f t="shared" si="3"/>
        <v>29812310</v>
      </c>
      <c r="J25" s="43">
        <f t="shared" si="3"/>
        <v>32520980</v>
      </c>
      <c r="K25" s="43">
        <f t="shared" si="3"/>
        <v>24664366.199999999</v>
      </c>
      <c r="L25" s="43">
        <f t="shared" si="3"/>
        <v>15153243.800000004</v>
      </c>
      <c r="M25" s="43">
        <f t="shared" si="3"/>
        <v>22815354.666666672</v>
      </c>
      <c r="N25" s="43">
        <f t="shared" si="3"/>
        <v>24244551.600000009</v>
      </c>
      <c r="O25" s="43">
        <f t="shared" si="3"/>
        <v>28873967.666666672</v>
      </c>
      <c r="P25" s="43">
        <f t="shared" si="3"/>
        <v>21857374</v>
      </c>
    </row>
    <row r="26" spans="1:16" s="41" customFormat="1" hidden="1">
      <c r="A26" s="76"/>
      <c r="B26" s="76"/>
      <c r="C26" s="76"/>
      <c r="D26" s="39" t="s">
        <v>177</v>
      </c>
      <c r="E26" s="40">
        <f>E23+E24+E25</f>
        <v>1434328496.5259707</v>
      </c>
      <c r="F26" s="40">
        <f t="shared" ref="F26:P26" si="4">F23+F24+F25</f>
        <v>49793927.080000006</v>
      </c>
      <c r="G26" s="40">
        <f t="shared" si="4"/>
        <v>246329656.40000001</v>
      </c>
      <c r="H26" s="40">
        <f t="shared" si="4"/>
        <v>487625158.00999993</v>
      </c>
      <c r="I26" s="40">
        <f t="shared" si="4"/>
        <v>29812310</v>
      </c>
      <c r="J26" s="40">
        <f t="shared" si="4"/>
        <v>32520980</v>
      </c>
      <c r="K26" s="40">
        <f t="shared" si="4"/>
        <v>140450414.19999999</v>
      </c>
      <c r="L26" s="40">
        <f t="shared" si="4"/>
        <v>84656489.270173669</v>
      </c>
      <c r="M26" s="40">
        <f t="shared" si="4"/>
        <v>88429594.294721872</v>
      </c>
      <c r="N26" s="40">
        <f t="shared" si="4"/>
        <v>103122557.33133088</v>
      </c>
      <c r="O26" s="40">
        <f t="shared" si="4"/>
        <v>109830847.2354272</v>
      </c>
      <c r="P26" s="40">
        <f t="shared" si="4"/>
        <v>61756562.704317108</v>
      </c>
    </row>
    <row r="27" spans="1:16"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</sheetData>
  <mergeCells count="27">
    <mergeCell ref="O1:P1"/>
    <mergeCell ref="L2:P2"/>
    <mergeCell ref="O3:P3"/>
    <mergeCell ref="A20:A22"/>
    <mergeCell ref="B20:B22"/>
    <mergeCell ref="C20:C22"/>
    <mergeCell ref="A8:A10"/>
    <mergeCell ref="B8:B10"/>
    <mergeCell ref="C8:C10"/>
    <mergeCell ref="A11:A13"/>
    <mergeCell ref="B11:B13"/>
    <mergeCell ref="C11:C13"/>
    <mergeCell ref="A4:P4"/>
    <mergeCell ref="A6:A7"/>
    <mergeCell ref="B6:B7"/>
    <mergeCell ref="C6:C7"/>
    <mergeCell ref="D6:D7"/>
    <mergeCell ref="E6:P6"/>
    <mergeCell ref="A23:A26"/>
    <mergeCell ref="B23:B26"/>
    <mergeCell ref="C23:C26"/>
    <mergeCell ref="A14:A16"/>
    <mergeCell ref="B14:B16"/>
    <mergeCell ref="C14:C16"/>
    <mergeCell ref="A17:A19"/>
    <mergeCell ref="B17:B19"/>
    <mergeCell ref="C17:C19"/>
  </mergeCells>
  <pageMargins left="0.11811023622047245" right="0" top="0.74803149606299213" bottom="0.35433070866141736" header="0.51181102362204722" footer="0.51181102362204722"/>
  <pageSetup paperSize="9" scale="50" firstPageNumber="0" fitToHeight="1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view="pageBreakPreview" zoomScale="90" zoomScaleNormal="100" zoomScaleSheetLayoutView="90" zoomScalePageLayoutView="115" workbookViewId="0">
      <selection activeCell="H3" sqref="H3:L3"/>
    </sheetView>
  </sheetViews>
  <sheetFormatPr defaultRowHeight="14.4"/>
  <cols>
    <col min="1" max="1" width="6.88671875"/>
    <col min="2" max="2" width="45"/>
    <col min="3" max="3" width="16.5546875"/>
    <col min="4" max="4" width="23.44140625"/>
    <col min="5" max="5" width="14.33203125" bestFit="1" customWidth="1"/>
    <col min="6" max="6" width="15.5546875" bestFit="1" customWidth="1"/>
    <col min="7" max="7" width="14.44140625" bestFit="1" customWidth="1"/>
    <col min="8" max="8" width="15.6640625" bestFit="1" customWidth="1"/>
    <col min="9" max="9" width="14.33203125" bestFit="1" customWidth="1"/>
    <col min="10" max="10" width="14.109375" bestFit="1" customWidth="1"/>
    <col min="11" max="11" width="14.5546875" bestFit="1" customWidth="1"/>
    <col min="12" max="12" width="15" bestFit="1" customWidth="1"/>
    <col min="13" max="1025" width="8.6640625"/>
  </cols>
  <sheetData>
    <row r="1" spans="1:13">
      <c r="J1" s="122" t="s">
        <v>195</v>
      </c>
      <c r="K1" s="122"/>
      <c r="L1" s="122"/>
    </row>
    <row r="2" spans="1:13">
      <c r="H2" s="83" t="s">
        <v>179</v>
      </c>
      <c r="I2" s="83"/>
      <c r="J2" s="83"/>
      <c r="K2" s="83"/>
      <c r="L2" s="83"/>
    </row>
    <row r="3" spans="1:13">
      <c r="H3" s="83" t="s">
        <v>196</v>
      </c>
      <c r="I3" s="83"/>
      <c r="J3" s="83"/>
      <c r="K3" s="83"/>
      <c r="L3" s="83"/>
    </row>
    <row r="4" spans="1:13">
      <c r="H4" s="107" t="s">
        <v>125</v>
      </c>
      <c r="I4" s="107"/>
      <c r="J4" s="107"/>
      <c r="K4" s="107"/>
      <c r="L4" s="107"/>
    </row>
    <row r="6" spans="1:13" ht="35.25" customHeight="1">
      <c r="A6" s="99" t="s">
        <v>126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3">
      <c r="A7" s="6"/>
      <c r="B7" s="6"/>
      <c r="C7" s="6"/>
      <c r="D7" s="6"/>
      <c r="E7" s="6"/>
    </row>
    <row r="8" spans="1:13" s="8" customFormat="1" ht="14.25" customHeight="1">
      <c r="A8" s="87" t="s">
        <v>0</v>
      </c>
      <c r="B8" s="88" t="s">
        <v>1</v>
      </c>
      <c r="C8" s="88" t="s">
        <v>2</v>
      </c>
      <c r="D8" s="88" t="s">
        <v>3</v>
      </c>
      <c r="E8" s="88" t="s">
        <v>92</v>
      </c>
      <c r="F8" s="88"/>
      <c r="G8" s="88"/>
      <c r="H8" s="88"/>
      <c r="I8" s="88"/>
      <c r="J8" s="88"/>
      <c r="K8" s="88"/>
      <c r="L8" s="88"/>
      <c r="M8" s="7"/>
    </row>
    <row r="9" spans="1:13" ht="37.5" customHeight="1">
      <c r="A9" s="87"/>
      <c r="B9" s="88"/>
      <c r="C9" s="88"/>
      <c r="D9" s="88"/>
      <c r="E9" s="2" t="s">
        <v>5</v>
      </c>
      <c r="F9" s="68">
        <v>2021</v>
      </c>
      <c r="G9" s="2">
        <v>2022</v>
      </c>
      <c r="H9" s="2">
        <v>2023</v>
      </c>
      <c r="I9" s="2">
        <v>2024</v>
      </c>
      <c r="J9" s="2">
        <v>2025</v>
      </c>
      <c r="K9" s="2">
        <v>2026</v>
      </c>
      <c r="L9" s="2">
        <v>2027</v>
      </c>
      <c r="M9" s="7"/>
    </row>
    <row r="10" spans="1:13" ht="59.25" customHeight="1">
      <c r="A10" s="87" t="s">
        <v>6</v>
      </c>
      <c r="B10" s="120" t="s">
        <v>127</v>
      </c>
      <c r="C10" s="88" t="s">
        <v>7</v>
      </c>
      <c r="D10" s="18" t="s">
        <v>8</v>
      </c>
      <c r="E10" s="56">
        <f t="shared" ref="E10:E41" si="0">SUM(F10:L10)</f>
        <v>28025000</v>
      </c>
      <c r="F10" s="57">
        <v>0</v>
      </c>
      <c r="G10" s="57">
        <f>4275000+3325000</f>
        <v>7600000</v>
      </c>
      <c r="H10" s="57">
        <v>4275000</v>
      </c>
      <c r="I10" s="57">
        <v>3325000</v>
      </c>
      <c r="J10" s="57">
        <v>4275000</v>
      </c>
      <c r="K10" s="57">
        <v>3325000</v>
      </c>
      <c r="L10" s="57">
        <v>5225000</v>
      </c>
      <c r="M10" s="7"/>
    </row>
    <row r="11" spans="1:13" ht="57" customHeight="1">
      <c r="A11" s="87"/>
      <c r="B11" s="120"/>
      <c r="C11" s="88"/>
      <c r="D11" s="18" t="s">
        <v>9</v>
      </c>
      <c r="E11" s="56">
        <f t="shared" si="0"/>
        <v>1475000</v>
      </c>
      <c r="F11" s="57">
        <v>0</v>
      </c>
      <c r="G11" s="57">
        <f>225000+175000</f>
        <v>400000</v>
      </c>
      <c r="H11" s="57">
        <v>225000</v>
      </c>
      <c r="I11" s="57">
        <v>175000</v>
      </c>
      <c r="J11" s="57">
        <v>225000</v>
      </c>
      <c r="K11" s="57">
        <v>175000</v>
      </c>
      <c r="L11" s="57">
        <v>275000</v>
      </c>
      <c r="M11" s="7"/>
    </row>
    <row r="12" spans="1:13" ht="19.5" customHeight="1">
      <c r="A12" s="87"/>
      <c r="B12" s="120"/>
      <c r="C12" s="88"/>
      <c r="D12" s="18" t="s">
        <v>10</v>
      </c>
      <c r="E12" s="56">
        <f t="shared" si="0"/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7"/>
    </row>
    <row r="13" spans="1:13" ht="51" customHeight="1">
      <c r="A13" s="87" t="s">
        <v>11</v>
      </c>
      <c r="B13" s="120" t="s">
        <v>128</v>
      </c>
      <c r="C13" s="88" t="s">
        <v>7</v>
      </c>
      <c r="D13" s="18" t="s">
        <v>8</v>
      </c>
      <c r="E13" s="56">
        <f t="shared" si="0"/>
        <v>24700000</v>
      </c>
      <c r="F13" s="57">
        <v>0</v>
      </c>
      <c r="G13" s="57">
        <f>4750000+3325000</f>
        <v>8075000</v>
      </c>
      <c r="H13" s="57">
        <v>3325000</v>
      </c>
      <c r="I13" s="57">
        <v>5225000</v>
      </c>
      <c r="J13" s="57">
        <v>2850000</v>
      </c>
      <c r="K13" s="57">
        <v>5225000</v>
      </c>
      <c r="L13" s="57">
        <v>0</v>
      </c>
      <c r="M13" s="7"/>
    </row>
    <row r="14" spans="1:13" ht="41.4">
      <c r="A14" s="87"/>
      <c r="B14" s="120"/>
      <c r="C14" s="88"/>
      <c r="D14" s="18" t="s">
        <v>9</v>
      </c>
      <c r="E14" s="56">
        <f t="shared" si="0"/>
        <v>1300000</v>
      </c>
      <c r="F14" s="57">
        <v>0</v>
      </c>
      <c r="G14" s="57">
        <f>250000+175000</f>
        <v>425000</v>
      </c>
      <c r="H14" s="57">
        <v>175000</v>
      </c>
      <c r="I14" s="57">
        <v>275000</v>
      </c>
      <c r="J14" s="57">
        <v>150000</v>
      </c>
      <c r="K14" s="57">
        <v>275000</v>
      </c>
      <c r="L14" s="57">
        <v>0</v>
      </c>
      <c r="M14" s="7"/>
    </row>
    <row r="15" spans="1:13" ht="32.25" customHeight="1">
      <c r="A15" s="87"/>
      <c r="B15" s="120"/>
      <c r="C15" s="88"/>
      <c r="D15" s="18" t="s">
        <v>10</v>
      </c>
      <c r="E15" s="56">
        <f t="shared" si="0"/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7"/>
    </row>
    <row r="16" spans="1:13" ht="51" customHeight="1">
      <c r="A16" s="123" t="s">
        <v>13</v>
      </c>
      <c r="B16" s="124" t="s">
        <v>129</v>
      </c>
      <c r="C16" s="88" t="s">
        <v>7</v>
      </c>
      <c r="D16" s="19" t="s">
        <v>8</v>
      </c>
      <c r="E16" s="56">
        <f t="shared" si="0"/>
        <v>13393100</v>
      </c>
      <c r="F16" s="57">
        <v>0</v>
      </c>
      <c r="G16" s="57">
        <v>4097350</v>
      </c>
      <c r="H16" s="57">
        <v>1080150</v>
      </c>
      <c r="I16" s="57">
        <v>1026000</v>
      </c>
      <c r="J16" s="57">
        <v>2989650</v>
      </c>
      <c r="K16" s="57">
        <v>2368350</v>
      </c>
      <c r="L16" s="57">
        <v>1831600</v>
      </c>
      <c r="M16" s="11"/>
    </row>
    <row r="17" spans="1:20" ht="41.4">
      <c r="A17" s="123"/>
      <c r="B17" s="124"/>
      <c r="C17" s="88"/>
      <c r="D17" s="19" t="s">
        <v>9</v>
      </c>
      <c r="E17" s="56">
        <f t="shared" si="0"/>
        <v>704900.00000000128</v>
      </c>
      <c r="F17" s="57">
        <v>0</v>
      </c>
      <c r="G17" s="57">
        <v>215650.00000000099</v>
      </c>
      <c r="H17" s="57">
        <v>56850.000000000102</v>
      </c>
      <c r="I17" s="57">
        <v>54000</v>
      </c>
      <c r="J17" s="57">
        <v>157350</v>
      </c>
      <c r="K17" s="57">
        <v>124650</v>
      </c>
      <c r="L17" s="57">
        <v>96400.000000000102</v>
      </c>
      <c r="M17" s="11"/>
    </row>
    <row r="18" spans="1:20">
      <c r="A18" s="123"/>
      <c r="B18" s="124"/>
      <c r="C18" s="88"/>
      <c r="D18" s="18" t="s">
        <v>10</v>
      </c>
      <c r="E18" s="56">
        <f t="shared" si="0"/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7"/>
    </row>
    <row r="19" spans="1:20" ht="51" customHeight="1">
      <c r="A19" s="87" t="s">
        <v>130</v>
      </c>
      <c r="B19" s="120" t="s">
        <v>131</v>
      </c>
      <c r="C19" s="88" t="str">
        <f>C13</f>
        <v>УЖКХ, УКС</v>
      </c>
      <c r="D19" s="18" t="s">
        <v>8</v>
      </c>
      <c r="E19" s="56">
        <f t="shared" si="0"/>
        <v>4097350</v>
      </c>
      <c r="F19" s="57">
        <v>0</v>
      </c>
      <c r="G19" s="57">
        <v>4097350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11"/>
      <c r="N19" s="8"/>
      <c r="O19" s="8"/>
      <c r="P19" s="8"/>
      <c r="Q19" s="8"/>
      <c r="R19" s="8"/>
      <c r="S19" s="8"/>
      <c r="T19" s="8"/>
    </row>
    <row r="20" spans="1:20" ht="41.4">
      <c r="A20" s="87"/>
      <c r="B20" s="120"/>
      <c r="C20" s="88"/>
      <c r="D20" s="18" t="s">
        <v>9</v>
      </c>
      <c r="E20" s="56">
        <f t="shared" si="0"/>
        <v>215650.00000000099</v>
      </c>
      <c r="F20" s="57">
        <v>0</v>
      </c>
      <c r="G20" s="57">
        <v>215650.00000000099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11"/>
      <c r="N20" s="8"/>
      <c r="O20" s="8"/>
      <c r="P20" s="8"/>
      <c r="Q20" s="8"/>
      <c r="R20" s="8"/>
      <c r="S20" s="8"/>
      <c r="T20" s="8"/>
    </row>
    <row r="21" spans="1:20" ht="51" customHeight="1">
      <c r="A21" s="87" t="s">
        <v>132</v>
      </c>
      <c r="B21" s="120" t="s">
        <v>133</v>
      </c>
      <c r="C21" s="88" t="str">
        <f>C19</f>
        <v>УЖКХ, УКС</v>
      </c>
      <c r="D21" s="18" t="s">
        <v>8</v>
      </c>
      <c r="E21" s="56">
        <f t="shared" si="0"/>
        <v>1080150</v>
      </c>
      <c r="F21" s="57">
        <v>0</v>
      </c>
      <c r="G21" s="57">
        <v>0</v>
      </c>
      <c r="H21" s="57">
        <v>1080150</v>
      </c>
      <c r="I21" s="57">
        <v>0</v>
      </c>
      <c r="J21" s="57">
        <v>0</v>
      </c>
      <c r="K21" s="57">
        <v>0</v>
      </c>
      <c r="L21" s="57">
        <v>0</v>
      </c>
      <c r="M21" s="11"/>
      <c r="N21" s="8"/>
      <c r="O21" s="8"/>
      <c r="P21" s="8"/>
      <c r="Q21" s="8"/>
      <c r="R21" s="8"/>
      <c r="S21" s="8"/>
      <c r="T21" s="8"/>
    </row>
    <row r="22" spans="1:20" ht="41.4">
      <c r="A22" s="87"/>
      <c r="B22" s="120"/>
      <c r="C22" s="88"/>
      <c r="D22" s="18" t="s">
        <v>9</v>
      </c>
      <c r="E22" s="56">
        <f t="shared" si="0"/>
        <v>56850.000000000102</v>
      </c>
      <c r="F22" s="57">
        <v>0</v>
      </c>
      <c r="G22" s="57">
        <v>0</v>
      </c>
      <c r="H22" s="57">
        <v>56850.000000000102</v>
      </c>
      <c r="I22" s="57">
        <v>0</v>
      </c>
      <c r="J22" s="57">
        <v>0</v>
      </c>
      <c r="K22" s="57">
        <v>0</v>
      </c>
      <c r="L22" s="57">
        <v>0</v>
      </c>
      <c r="M22" s="11"/>
      <c r="N22" s="8"/>
      <c r="O22" s="8"/>
      <c r="P22" s="8"/>
      <c r="Q22" s="8"/>
      <c r="R22" s="8"/>
      <c r="S22" s="8"/>
      <c r="T22" s="8"/>
    </row>
    <row r="23" spans="1:20" ht="51" customHeight="1">
      <c r="A23" s="87" t="s">
        <v>134</v>
      </c>
      <c r="B23" s="120" t="s">
        <v>135</v>
      </c>
      <c r="C23" s="88" t="str">
        <f>C21</f>
        <v>УЖКХ, УКС</v>
      </c>
      <c r="D23" s="18" t="s">
        <v>8</v>
      </c>
      <c r="E23" s="56">
        <f t="shared" si="0"/>
        <v>1026000</v>
      </c>
      <c r="F23" s="57">
        <v>0</v>
      </c>
      <c r="G23" s="57">
        <v>0</v>
      </c>
      <c r="H23" s="57">
        <v>0</v>
      </c>
      <c r="I23" s="57">
        <v>1026000</v>
      </c>
      <c r="J23" s="57">
        <v>0</v>
      </c>
      <c r="K23" s="57">
        <v>0</v>
      </c>
      <c r="L23" s="57">
        <v>0</v>
      </c>
      <c r="M23" s="11"/>
      <c r="N23" s="16"/>
      <c r="O23" s="16"/>
      <c r="P23" s="16"/>
      <c r="Q23" s="16"/>
      <c r="R23" s="16"/>
      <c r="S23" s="16"/>
      <c r="T23" s="8"/>
    </row>
    <row r="24" spans="1:20" ht="41.4">
      <c r="A24" s="87"/>
      <c r="B24" s="120"/>
      <c r="C24" s="88"/>
      <c r="D24" s="18" t="s">
        <v>9</v>
      </c>
      <c r="E24" s="56">
        <f t="shared" si="0"/>
        <v>54000</v>
      </c>
      <c r="F24" s="57">
        <v>0</v>
      </c>
      <c r="G24" s="57">
        <v>0</v>
      </c>
      <c r="H24" s="57">
        <v>0</v>
      </c>
      <c r="I24" s="57">
        <v>54000</v>
      </c>
      <c r="J24" s="57">
        <v>0</v>
      </c>
      <c r="K24" s="57">
        <v>0</v>
      </c>
      <c r="L24" s="57">
        <v>0</v>
      </c>
      <c r="M24" s="11"/>
      <c r="N24" s="16"/>
      <c r="O24" s="16"/>
      <c r="P24" s="16"/>
      <c r="Q24" s="16"/>
      <c r="R24" s="16"/>
      <c r="S24" s="16"/>
      <c r="T24" s="8"/>
    </row>
    <row r="25" spans="1:20" ht="51" customHeight="1">
      <c r="A25" s="87" t="s">
        <v>136</v>
      </c>
      <c r="B25" s="120" t="s">
        <v>137</v>
      </c>
      <c r="C25" s="88" t="str">
        <f>C23</f>
        <v>УЖКХ, УКС</v>
      </c>
      <c r="D25" s="18" t="s">
        <v>8</v>
      </c>
      <c r="E25" s="56">
        <f t="shared" si="0"/>
        <v>524400</v>
      </c>
      <c r="F25" s="57">
        <v>0</v>
      </c>
      <c r="G25" s="57">
        <v>0</v>
      </c>
      <c r="H25" s="57">
        <v>0</v>
      </c>
      <c r="I25" s="57">
        <v>0</v>
      </c>
      <c r="J25" s="57">
        <v>524400</v>
      </c>
      <c r="K25" s="57">
        <v>0</v>
      </c>
      <c r="L25" s="57">
        <v>0</v>
      </c>
      <c r="M25" s="11"/>
      <c r="N25" s="17"/>
      <c r="O25" s="17"/>
      <c r="P25" s="17"/>
      <c r="Q25" s="17"/>
      <c r="R25" s="17"/>
      <c r="S25" s="17"/>
      <c r="T25" s="17"/>
    </row>
    <row r="26" spans="1:20" ht="41.4">
      <c r="A26" s="87"/>
      <c r="B26" s="120"/>
      <c r="C26" s="88"/>
      <c r="D26" s="18" t="s">
        <v>9</v>
      </c>
      <c r="E26" s="56">
        <f t="shared" si="0"/>
        <v>27600</v>
      </c>
      <c r="F26" s="57">
        <v>0</v>
      </c>
      <c r="G26" s="57">
        <v>0</v>
      </c>
      <c r="H26" s="57">
        <v>0</v>
      </c>
      <c r="I26" s="57">
        <v>0</v>
      </c>
      <c r="J26" s="57">
        <v>27600</v>
      </c>
      <c r="K26" s="57">
        <v>0</v>
      </c>
      <c r="L26" s="57">
        <v>0</v>
      </c>
      <c r="M26" s="11"/>
      <c r="N26" s="17"/>
      <c r="O26" s="17"/>
      <c r="P26" s="17"/>
      <c r="Q26" s="17"/>
      <c r="R26" s="17"/>
      <c r="S26" s="17"/>
      <c r="T26" s="17"/>
    </row>
    <row r="27" spans="1:20" ht="51" customHeight="1">
      <c r="A27" s="87" t="s">
        <v>138</v>
      </c>
      <c r="B27" s="120" t="s">
        <v>139</v>
      </c>
      <c r="C27" s="104" t="str">
        <f>C25</f>
        <v>УЖКХ, УКС</v>
      </c>
      <c r="D27" s="19" t="s">
        <v>8</v>
      </c>
      <c r="E27" s="56">
        <f t="shared" si="0"/>
        <v>850250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57">
        <v>0</v>
      </c>
      <c r="L27" s="57">
        <v>850250</v>
      </c>
      <c r="M27" s="11"/>
    </row>
    <row r="28" spans="1:20" ht="41.4">
      <c r="A28" s="87"/>
      <c r="B28" s="120"/>
      <c r="C28" s="104"/>
      <c r="D28" s="19" t="s">
        <v>9</v>
      </c>
      <c r="E28" s="56">
        <f t="shared" si="0"/>
        <v>44750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57">
        <v>0</v>
      </c>
      <c r="L28" s="57">
        <v>44750</v>
      </c>
      <c r="M28" s="11"/>
    </row>
    <row r="29" spans="1:20" ht="51" customHeight="1">
      <c r="A29" s="87" t="s">
        <v>140</v>
      </c>
      <c r="B29" s="120" t="s">
        <v>141</v>
      </c>
      <c r="C29" s="88" t="str">
        <f>C27</f>
        <v>УЖКХ, УКС</v>
      </c>
      <c r="D29" s="18" t="s">
        <v>8</v>
      </c>
      <c r="E29" s="56">
        <f t="shared" si="0"/>
        <v>2465250</v>
      </c>
      <c r="F29" s="57">
        <v>0</v>
      </c>
      <c r="G29" s="57">
        <v>0</v>
      </c>
      <c r="H29" s="57">
        <v>0</v>
      </c>
      <c r="I29" s="57">
        <v>0</v>
      </c>
      <c r="J29" s="57">
        <v>2465250</v>
      </c>
      <c r="K29" s="57">
        <v>0</v>
      </c>
      <c r="L29" s="57">
        <v>0</v>
      </c>
      <c r="M29" s="11"/>
    </row>
    <row r="30" spans="1:20" ht="41.4">
      <c r="A30" s="87"/>
      <c r="B30" s="120"/>
      <c r="C30" s="88"/>
      <c r="D30" s="18" t="s">
        <v>9</v>
      </c>
      <c r="E30" s="56">
        <f t="shared" si="0"/>
        <v>129750</v>
      </c>
      <c r="F30" s="57">
        <v>0</v>
      </c>
      <c r="G30" s="57">
        <v>0</v>
      </c>
      <c r="H30" s="57">
        <v>0</v>
      </c>
      <c r="I30" s="57">
        <v>0</v>
      </c>
      <c r="J30" s="57">
        <v>129750</v>
      </c>
      <c r="K30" s="57">
        <v>0</v>
      </c>
      <c r="L30" s="57">
        <v>0</v>
      </c>
      <c r="M30" s="11"/>
    </row>
    <row r="31" spans="1:20" ht="51" customHeight="1">
      <c r="A31" s="87" t="s">
        <v>142</v>
      </c>
      <c r="B31" s="120" t="s">
        <v>143</v>
      </c>
      <c r="C31" s="88" t="str">
        <f>C29</f>
        <v>УЖКХ, УКС</v>
      </c>
      <c r="D31" s="18" t="s">
        <v>8</v>
      </c>
      <c r="E31" s="56">
        <f t="shared" si="0"/>
        <v>1431650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1431650</v>
      </c>
      <c r="L31" s="57">
        <v>0</v>
      </c>
      <c r="M31" s="11"/>
    </row>
    <row r="32" spans="1:20" ht="41.4">
      <c r="A32" s="87"/>
      <c r="B32" s="120"/>
      <c r="C32" s="88"/>
      <c r="D32" s="18" t="s">
        <v>9</v>
      </c>
      <c r="E32" s="56">
        <f t="shared" si="0"/>
        <v>75350.000000000102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75350.000000000102</v>
      </c>
      <c r="L32" s="57">
        <v>0</v>
      </c>
      <c r="M32" s="11"/>
    </row>
    <row r="33" spans="1:13" ht="51" customHeight="1">
      <c r="A33" s="87" t="s">
        <v>144</v>
      </c>
      <c r="B33" s="120" t="s">
        <v>145</v>
      </c>
      <c r="C33" s="88" t="str">
        <f>C31</f>
        <v>УЖКХ, УКС</v>
      </c>
      <c r="D33" s="18" t="s">
        <v>8</v>
      </c>
      <c r="E33" s="56">
        <f t="shared" si="0"/>
        <v>981350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981350</v>
      </c>
      <c r="M33" s="11"/>
    </row>
    <row r="34" spans="1:13" ht="41.4">
      <c r="A34" s="87"/>
      <c r="B34" s="120"/>
      <c r="C34" s="88"/>
      <c r="D34" s="18" t="s">
        <v>9</v>
      </c>
      <c r="E34" s="56">
        <f t="shared" si="0"/>
        <v>51650.000000000102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51650.000000000102</v>
      </c>
      <c r="M34" s="11"/>
    </row>
    <row r="35" spans="1:13" ht="51" customHeight="1">
      <c r="A35" s="123" t="s">
        <v>14</v>
      </c>
      <c r="B35" s="124" t="s">
        <v>146</v>
      </c>
      <c r="C35" s="104" t="str">
        <f>C33</f>
        <v>УЖКХ, УКС</v>
      </c>
      <c r="D35" s="19" t="s">
        <v>8</v>
      </c>
      <c r="E35" s="56">
        <f t="shared" si="0"/>
        <v>26284600</v>
      </c>
      <c r="F35" s="57">
        <v>0</v>
      </c>
      <c r="G35" s="57">
        <v>3187250</v>
      </c>
      <c r="H35" s="57">
        <v>3665100</v>
      </c>
      <c r="I35" s="57">
        <v>4816500</v>
      </c>
      <c r="J35" s="57">
        <v>5605000</v>
      </c>
      <c r="K35" s="57">
        <v>5120500</v>
      </c>
      <c r="L35" s="57">
        <v>3890250</v>
      </c>
      <c r="M35" s="11"/>
    </row>
    <row r="36" spans="1:13" ht="41.4">
      <c r="A36" s="123"/>
      <c r="B36" s="124"/>
      <c r="C36" s="104"/>
      <c r="D36" s="19" t="s">
        <v>9</v>
      </c>
      <c r="E36" s="56">
        <f t="shared" si="0"/>
        <v>1383400</v>
      </c>
      <c r="F36" s="57">
        <v>0</v>
      </c>
      <c r="G36" s="57">
        <v>167750</v>
      </c>
      <c r="H36" s="57">
        <v>192900</v>
      </c>
      <c r="I36" s="57">
        <v>253500</v>
      </c>
      <c r="J36" s="57">
        <v>295000</v>
      </c>
      <c r="K36" s="57">
        <v>269500</v>
      </c>
      <c r="L36" s="57">
        <v>204750</v>
      </c>
      <c r="M36" s="11"/>
    </row>
    <row r="37" spans="1:13">
      <c r="A37" s="123"/>
      <c r="B37" s="124"/>
      <c r="C37" s="104"/>
      <c r="D37" s="18" t="s">
        <v>10</v>
      </c>
      <c r="E37" s="56">
        <f t="shared" si="0"/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7"/>
    </row>
    <row r="38" spans="1:13" ht="51" customHeight="1">
      <c r="A38" s="87" t="s">
        <v>147</v>
      </c>
      <c r="B38" s="120" t="s">
        <v>148</v>
      </c>
      <c r="C38" s="88" t="str">
        <f>C33</f>
        <v>УЖКХ, УКС</v>
      </c>
      <c r="D38" s="18" t="s">
        <v>8</v>
      </c>
      <c r="E38" s="56">
        <f t="shared" si="0"/>
        <v>3187250</v>
      </c>
      <c r="F38" s="57">
        <v>0</v>
      </c>
      <c r="G38" s="57">
        <v>3187250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11"/>
    </row>
    <row r="39" spans="1:13" ht="41.4">
      <c r="A39" s="87"/>
      <c r="B39" s="120"/>
      <c r="C39" s="88"/>
      <c r="D39" s="18" t="s">
        <v>9</v>
      </c>
      <c r="E39" s="56">
        <f t="shared" si="0"/>
        <v>167750</v>
      </c>
      <c r="F39" s="57">
        <v>0</v>
      </c>
      <c r="G39" s="57">
        <v>167750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11"/>
    </row>
    <row r="40" spans="1:13" ht="51" customHeight="1">
      <c r="A40" s="87" t="s">
        <v>149</v>
      </c>
      <c r="B40" s="120" t="s">
        <v>150</v>
      </c>
      <c r="C40" s="88" t="str">
        <f>C33</f>
        <v>УЖКХ, УКС</v>
      </c>
      <c r="D40" s="18" t="s">
        <v>8</v>
      </c>
      <c r="E40" s="56">
        <f t="shared" si="0"/>
        <v>2949750</v>
      </c>
      <c r="F40" s="57">
        <v>0</v>
      </c>
      <c r="G40" s="57">
        <v>0</v>
      </c>
      <c r="H40" s="57">
        <v>2949750</v>
      </c>
      <c r="I40" s="57">
        <v>0</v>
      </c>
      <c r="J40" s="57">
        <v>0</v>
      </c>
      <c r="K40" s="57">
        <v>0</v>
      </c>
      <c r="L40" s="57">
        <v>0</v>
      </c>
      <c r="M40" s="11"/>
    </row>
    <row r="41" spans="1:13" ht="41.4">
      <c r="A41" s="87"/>
      <c r="B41" s="120"/>
      <c r="C41" s="88"/>
      <c r="D41" s="18" t="s">
        <v>9</v>
      </c>
      <c r="E41" s="56">
        <f t="shared" si="0"/>
        <v>155250</v>
      </c>
      <c r="F41" s="57">
        <v>0</v>
      </c>
      <c r="G41" s="57">
        <v>0</v>
      </c>
      <c r="H41" s="57">
        <v>155250</v>
      </c>
      <c r="I41" s="57">
        <v>0</v>
      </c>
      <c r="J41" s="57">
        <v>0</v>
      </c>
      <c r="K41" s="57">
        <v>0</v>
      </c>
      <c r="L41" s="57">
        <v>0</v>
      </c>
      <c r="M41" s="11"/>
    </row>
    <row r="42" spans="1:13" ht="51" customHeight="1">
      <c r="A42" s="87" t="s">
        <v>151</v>
      </c>
      <c r="B42" s="120" t="s">
        <v>152</v>
      </c>
      <c r="C42" s="88" t="str">
        <f>C40</f>
        <v>УЖКХ, УКС</v>
      </c>
      <c r="D42" s="18" t="s">
        <v>8</v>
      </c>
      <c r="E42" s="56">
        <f t="shared" ref="E42:E59" si="1">SUM(F42:L42)</f>
        <v>1298650</v>
      </c>
      <c r="F42" s="57">
        <v>0</v>
      </c>
      <c r="G42" s="57">
        <v>0</v>
      </c>
      <c r="H42" s="57">
        <v>0</v>
      </c>
      <c r="I42" s="57">
        <v>1298650</v>
      </c>
      <c r="J42" s="57">
        <v>0</v>
      </c>
      <c r="K42" s="57">
        <v>0</v>
      </c>
      <c r="L42" s="57">
        <v>0</v>
      </c>
      <c r="M42" s="11"/>
    </row>
    <row r="43" spans="1:13" ht="41.4">
      <c r="A43" s="87"/>
      <c r="B43" s="120"/>
      <c r="C43" s="88"/>
      <c r="D43" s="18" t="s">
        <v>9</v>
      </c>
      <c r="E43" s="56">
        <f t="shared" si="1"/>
        <v>68350.000000000102</v>
      </c>
      <c r="F43" s="57">
        <v>0</v>
      </c>
      <c r="G43" s="57">
        <v>0</v>
      </c>
      <c r="H43" s="57">
        <v>0</v>
      </c>
      <c r="I43" s="57">
        <v>68350.000000000102</v>
      </c>
      <c r="J43" s="57">
        <v>0</v>
      </c>
      <c r="K43" s="57">
        <v>0</v>
      </c>
      <c r="L43" s="57">
        <v>0</v>
      </c>
      <c r="M43" s="11"/>
    </row>
    <row r="44" spans="1:13" ht="51" customHeight="1">
      <c r="A44" s="87" t="s">
        <v>153</v>
      </c>
      <c r="B44" s="120" t="s">
        <v>154</v>
      </c>
      <c r="C44" s="88" t="str">
        <f>C42</f>
        <v>УЖКХ, УКС</v>
      </c>
      <c r="D44" s="18" t="s">
        <v>8</v>
      </c>
      <c r="E44" s="56">
        <f t="shared" si="1"/>
        <v>4511550</v>
      </c>
      <c r="F44" s="57">
        <v>0</v>
      </c>
      <c r="G44" s="57">
        <v>0</v>
      </c>
      <c r="H44" s="57">
        <v>0</v>
      </c>
      <c r="I44" s="57">
        <v>0</v>
      </c>
      <c r="J44" s="57">
        <v>4511550</v>
      </c>
      <c r="K44" s="57">
        <v>0</v>
      </c>
      <c r="L44" s="57">
        <v>0</v>
      </c>
      <c r="M44" s="11"/>
    </row>
    <row r="45" spans="1:13" ht="41.4">
      <c r="A45" s="87"/>
      <c r="B45" s="120"/>
      <c r="C45" s="88"/>
      <c r="D45" s="18" t="s">
        <v>9</v>
      </c>
      <c r="E45" s="56">
        <f t="shared" si="1"/>
        <v>237450</v>
      </c>
      <c r="F45" s="57">
        <v>0</v>
      </c>
      <c r="G45" s="57">
        <v>0</v>
      </c>
      <c r="H45" s="57">
        <v>0</v>
      </c>
      <c r="I45" s="57">
        <v>0</v>
      </c>
      <c r="J45" s="57">
        <v>237450</v>
      </c>
      <c r="K45" s="57">
        <v>0</v>
      </c>
      <c r="L45" s="57">
        <v>0</v>
      </c>
      <c r="M45" s="11"/>
    </row>
    <row r="46" spans="1:13" ht="51" customHeight="1">
      <c r="A46" s="87" t="s">
        <v>155</v>
      </c>
      <c r="B46" s="120" t="s">
        <v>156</v>
      </c>
      <c r="C46" s="88" t="str">
        <f>C44</f>
        <v>УЖКХ, УКС</v>
      </c>
      <c r="D46" s="18" t="s">
        <v>8</v>
      </c>
      <c r="E46" s="56">
        <f t="shared" si="1"/>
        <v>4027050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4027050</v>
      </c>
      <c r="L46" s="57">
        <v>0</v>
      </c>
      <c r="M46" s="11"/>
    </row>
    <row r="47" spans="1:13" ht="41.4">
      <c r="A47" s="87"/>
      <c r="B47" s="120"/>
      <c r="C47" s="88"/>
      <c r="D47" s="18" t="s">
        <v>9</v>
      </c>
      <c r="E47" s="56">
        <f t="shared" si="1"/>
        <v>211950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211950</v>
      </c>
      <c r="L47" s="57">
        <v>0</v>
      </c>
      <c r="M47" s="11"/>
    </row>
    <row r="48" spans="1:13" ht="51" customHeight="1">
      <c r="A48" s="87" t="s">
        <v>157</v>
      </c>
      <c r="B48" s="120" t="s">
        <v>158</v>
      </c>
      <c r="C48" s="88" t="str">
        <f>C46</f>
        <v>УЖКХ, УКС</v>
      </c>
      <c r="D48" s="18" t="s">
        <v>8</v>
      </c>
      <c r="E48" s="56">
        <f t="shared" si="1"/>
        <v>3446600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3446600</v>
      </c>
      <c r="M48" s="11"/>
    </row>
    <row r="49" spans="1:13" ht="41.4">
      <c r="A49" s="87"/>
      <c r="B49" s="120"/>
      <c r="C49" s="88"/>
      <c r="D49" s="18" t="s">
        <v>9</v>
      </c>
      <c r="E49" s="56">
        <f t="shared" si="1"/>
        <v>181400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181400</v>
      </c>
      <c r="M49" s="11"/>
    </row>
    <row r="50" spans="1:13" ht="51" customHeight="1">
      <c r="A50" s="87" t="s">
        <v>159</v>
      </c>
      <c r="B50" s="120" t="s">
        <v>160</v>
      </c>
      <c r="C50" s="88" t="str">
        <f>C48</f>
        <v>УЖКХ, УКС</v>
      </c>
      <c r="D50" s="18" t="s">
        <v>8</v>
      </c>
      <c r="E50" s="56">
        <f t="shared" si="1"/>
        <v>715350</v>
      </c>
      <c r="F50" s="57">
        <v>0</v>
      </c>
      <c r="G50" s="57">
        <v>0</v>
      </c>
      <c r="H50" s="57">
        <v>715350</v>
      </c>
      <c r="I50" s="57">
        <v>0</v>
      </c>
      <c r="J50" s="57">
        <v>0</v>
      </c>
      <c r="K50" s="57">
        <v>0</v>
      </c>
      <c r="L50" s="57">
        <v>0</v>
      </c>
      <c r="M50" s="11"/>
    </row>
    <row r="51" spans="1:13" ht="41.4">
      <c r="A51" s="87"/>
      <c r="B51" s="120"/>
      <c r="C51" s="88"/>
      <c r="D51" s="18" t="s">
        <v>9</v>
      </c>
      <c r="E51" s="56">
        <f t="shared" si="1"/>
        <v>37650</v>
      </c>
      <c r="F51" s="57">
        <v>0</v>
      </c>
      <c r="G51" s="57">
        <v>0</v>
      </c>
      <c r="H51" s="57">
        <v>37650</v>
      </c>
      <c r="I51" s="57">
        <v>0</v>
      </c>
      <c r="J51" s="57">
        <v>0</v>
      </c>
      <c r="K51" s="57">
        <v>0</v>
      </c>
      <c r="L51" s="57">
        <v>0</v>
      </c>
      <c r="M51" s="11"/>
    </row>
    <row r="52" spans="1:13" ht="51" customHeight="1">
      <c r="A52" s="87" t="s">
        <v>161</v>
      </c>
      <c r="B52" s="120" t="s">
        <v>162</v>
      </c>
      <c r="C52" s="88" t="str">
        <f>C50</f>
        <v>УЖКХ, УКС</v>
      </c>
      <c r="D52" s="18" t="s">
        <v>8</v>
      </c>
      <c r="E52" s="56">
        <f t="shared" si="1"/>
        <v>3517850</v>
      </c>
      <c r="F52" s="57">
        <v>0</v>
      </c>
      <c r="G52" s="57">
        <v>0</v>
      </c>
      <c r="H52" s="57">
        <v>0</v>
      </c>
      <c r="I52" s="57">
        <v>3517850</v>
      </c>
      <c r="J52" s="57">
        <v>0</v>
      </c>
      <c r="K52" s="57">
        <v>0</v>
      </c>
      <c r="L52" s="57">
        <v>0</v>
      </c>
      <c r="M52" s="11"/>
    </row>
    <row r="53" spans="1:13" ht="41.4">
      <c r="A53" s="87"/>
      <c r="B53" s="120"/>
      <c r="C53" s="88"/>
      <c r="D53" s="18" t="s">
        <v>9</v>
      </c>
      <c r="E53" s="56">
        <f t="shared" si="1"/>
        <v>185150</v>
      </c>
      <c r="F53" s="57">
        <v>0</v>
      </c>
      <c r="G53" s="57">
        <v>0</v>
      </c>
      <c r="H53" s="57">
        <v>0</v>
      </c>
      <c r="I53" s="57">
        <v>185150</v>
      </c>
      <c r="J53" s="57">
        <v>0</v>
      </c>
      <c r="K53" s="57">
        <v>0</v>
      </c>
      <c r="L53" s="57">
        <v>0</v>
      </c>
      <c r="M53" s="11"/>
    </row>
    <row r="54" spans="1:13" ht="51" customHeight="1">
      <c r="A54" s="87" t="s">
        <v>163</v>
      </c>
      <c r="B54" s="120" t="s">
        <v>164</v>
      </c>
      <c r="C54" s="88" t="str">
        <f>C52</f>
        <v>УЖКХ, УКС</v>
      </c>
      <c r="D54" s="18" t="s">
        <v>8</v>
      </c>
      <c r="E54" s="56">
        <f t="shared" si="1"/>
        <v>1093450</v>
      </c>
      <c r="F54" s="57">
        <v>0</v>
      </c>
      <c r="G54" s="57">
        <v>0</v>
      </c>
      <c r="H54" s="57">
        <v>0</v>
      </c>
      <c r="I54" s="57">
        <v>0</v>
      </c>
      <c r="J54" s="57">
        <v>1093450</v>
      </c>
      <c r="K54" s="57">
        <v>0</v>
      </c>
      <c r="L54" s="57">
        <v>0</v>
      </c>
      <c r="M54" s="11"/>
    </row>
    <row r="55" spans="1:13" ht="41.4">
      <c r="A55" s="87"/>
      <c r="B55" s="120"/>
      <c r="C55" s="88"/>
      <c r="D55" s="18" t="s">
        <v>9</v>
      </c>
      <c r="E55" s="56">
        <f t="shared" si="1"/>
        <v>57550</v>
      </c>
      <c r="F55" s="57">
        <v>0</v>
      </c>
      <c r="G55" s="57">
        <v>0</v>
      </c>
      <c r="H55" s="57">
        <v>0</v>
      </c>
      <c r="I55" s="57">
        <v>0</v>
      </c>
      <c r="J55" s="57">
        <v>57550</v>
      </c>
      <c r="K55" s="57">
        <v>0</v>
      </c>
      <c r="L55" s="57">
        <v>0</v>
      </c>
      <c r="M55" s="11"/>
    </row>
    <row r="56" spans="1:13" ht="51" customHeight="1">
      <c r="A56" s="87" t="s">
        <v>165</v>
      </c>
      <c r="B56" s="120" t="s">
        <v>166</v>
      </c>
      <c r="C56" s="88" t="str">
        <f>C54</f>
        <v>УЖКХ, УКС</v>
      </c>
      <c r="D56" s="18" t="s">
        <v>8</v>
      </c>
      <c r="E56" s="56">
        <f t="shared" si="1"/>
        <v>1093450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1093450</v>
      </c>
      <c r="L56" s="57">
        <v>0</v>
      </c>
      <c r="M56" s="11"/>
    </row>
    <row r="57" spans="1:13" ht="41.4">
      <c r="A57" s="87"/>
      <c r="B57" s="120"/>
      <c r="C57" s="88"/>
      <c r="D57" s="18" t="s">
        <v>9</v>
      </c>
      <c r="E57" s="56">
        <f t="shared" si="1"/>
        <v>57550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57550</v>
      </c>
      <c r="L57" s="57">
        <v>0</v>
      </c>
      <c r="M57" s="11"/>
    </row>
    <row r="58" spans="1:13" ht="51" customHeight="1">
      <c r="A58" s="87" t="s">
        <v>167</v>
      </c>
      <c r="B58" s="120" t="s">
        <v>168</v>
      </c>
      <c r="C58" s="88" t="str">
        <f>C56</f>
        <v>УЖКХ, УКС</v>
      </c>
      <c r="D58" s="18" t="s">
        <v>8</v>
      </c>
      <c r="E58" s="56">
        <f t="shared" si="1"/>
        <v>443650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443650</v>
      </c>
      <c r="M58" s="11"/>
    </row>
    <row r="59" spans="1:13" ht="41.4">
      <c r="A59" s="87"/>
      <c r="B59" s="120"/>
      <c r="C59" s="88"/>
      <c r="D59" s="18" t="s">
        <v>9</v>
      </c>
      <c r="E59" s="56">
        <f t="shared" si="1"/>
        <v>23350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23350</v>
      </c>
      <c r="M59" s="11"/>
    </row>
    <row r="60" spans="1:13" ht="54" customHeight="1">
      <c r="A60" s="125"/>
      <c r="B60" s="126" t="s">
        <v>169</v>
      </c>
      <c r="C60" s="127"/>
      <c r="D60" s="18" t="s">
        <v>8</v>
      </c>
      <c r="E60" s="46">
        <f t="shared" ref="E60:L60" si="2">E10+E16+E35+E13</f>
        <v>92402700</v>
      </c>
      <c r="F60" s="46">
        <f t="shared" si="2"/>
        <v>0</v>
      </c>
      <c r="G60" s="46">
        <f t="shared" si="2"/>
        <v>22959600</v>
      </c>
      <c r="H60" s="46">
        <f t="shared" si="2"/>
        <v>12345250</v>
      </c>
      <c r="I60" s="46">
        <f t="shared" si="2"/>
        <v>14392500</v>
      </c>
      <c r="J60" s="46">
        <f t="shared" si="2"/>
        <v>15719650</v>
      </c>
      <c r="K60" s="46">
        <f t="shared" si="2"/>
        <v>16038850</v>
      </c>
      <c r="L60" s="46">
        <f t="shared" si="2"/>
        <v>10946850</v>
      </c>
      <c r="M60" s="11"/>
    </row>
    <row r="61" spans="1:13" ht="51.75" customHeight="1">
      <c r="A61" s="125"/>
      <c r="B61" s="126"/>
      <c r="C61" s="127"/>
      <c r="D61" s="18" t="s">
        <v>9</v>
      </c>
      <c r="E61" s="46">
        <f>E11+E14+E17+E36</f>
        <v>4863300.0000000019</v>
      </c>
      <c r="F61" s="46">
        <f t="shared" ref="F61:L62" si="3">F11+F17+F36+F14</f>
        <v>0</v>
      </c>
      <c r="G61" s="46">
        <f t="shared" si="3"/>
        <v>1208400.0000000009</v>
      </c>
      <c r="H61" s="46">
        <f t="shared" si="3"/>
        <v>649750.00000000012</v>
      </c>
      <c r="I61" s="46">
        <f t="shared" si="3"/>
        <v>757500</v>
      </c>
      <c r="J61" s="46">
        <f t="shared" si="3"/>
        <v>827350</v>
      </c>
      <c r="K61" s="46">
        <f t="shared" si="3"/>
        <v>844150</v>
      </c>
      <c r="L61" s="46">
        <f t="shared" si="3"/>
        <v>576150.00000000012</v>
      </c>
      <c r="M61" s="11"/>
    </row>
    <row r="62" spans="1:13">
      <c r="A62" s="125"/>
      <c r="B62" s="126"/>
      <c r="C62" s="2"/>
      <c r="D62" s="18" t="s">
        <v>10</v>
      </c>
      <c r="E62" s="46">
        <f>SUM(F62:L62)</f>
        <v>0</v>
      </c>
      <c r="F62" s="46">
        <f t="shared" si="3"/>
        <v>0</v>
      </c>
      <c r="G62" s="46">
        <f t="shared" si="3"/>
        <v>0</v>
      </c>
      <c r="H62" s="46">
        <f t="shared" si="3"/>
        <v>0</v>
      </c>
      <c r="I62" s="46">
        <f t="shared" si="3"/>
        <v>0</v>
      </c>
      <c r="J62" s="46">
        <f t="shared" si="3"/>
        <v>0</v>
      </c>
      <c r="K62" s="46">
        <f t="shared" si="3"/>
        <v>0</v>
      </c>
      <c r="L62" s="46">
        <f t="shared" si="3"/>
        <v>0</v>
      </c>
      <c r="M62" s="7"/>
    </row>
  </sheetData>
  <mergeCells count="82">
    <mergeCell ref="J1:L1"/>
    <mergeCell ref="H2:L2"/>
    <mergeCell ref="H3:L3"/>
    <mergeCell ref="H4:L4"/>
    <mergeCell ref="A58:A59"/>
    <mergeCell ref="B58:B59"/>
    <mergeCell ref="C58:C59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60:A62"/>
    <mergeCell ref="B60:B62"/>
    <mergeCell ref="C60:C61"/>
    <mergeCell ref="A54:A55"/>
    <mergeCell ref="B54:B55"/>
    <mergeCell ref="C54:C55"/>
    <mergeCell ref="A56:A57"/>
    <mergeCell ref="B56:B57"/>
    <mergeCell ref="C56:C5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3:A34"/>
    <mergeCell ref="B33:B34"/>
    <mergeCell ref="C33:C34"/>
    <mergeCell ref="A35:A37"/>
    <mergeCell ref="B35:B37"/>
    <mergeCell ref="C35:C37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6:A18"/>
    <mergeCell ref="B16:B18"/>
    <mergeCell ref="C16:C18"/>
    <mergeCell ref="A19:A20"/>
    <mergeCell ref="B19:B20"/>
    <mergeCell ref="C19:C20"/>
    <mergeCell ref="A10:A12"/>
    <mergeCell ref="B10:B12"/>
    <mergeCell ref="C10:C12"/>
    <mergeCell ref="A13:A15"/>
    <mergeCell ref="B13:B15"/>
    <mergeCell ref="C13:C15"/>
    <mergeCell ref="A6:L6"/>
    <mergeCell ref="A8:A9"/>
    <mergeCell ref="B8:B9"/>
    <mergeCell ref="C8:C9"/>
    <mergeCell ref="D8:D9"/>
    <mergeCell ref="E8:L8"/>
  </mergeCells>
  <pageMargins left="0.70866141732283472" right="0.70866141732283472" top="0.55118110236220474" bottom="0.15748031496062992" header="0.51181102362204722" footer="0.51181102362204722"/>
  <pageSetup paperSize="9" scale="41" firstPageNumber="0" fitToHeight="1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80" zoomScaleNormal="100" zoomScaleSheetLayoutView="80" zoomScalePageLayoutView="115" workbookViewId="0">
      <selection activeCell="A3" sqref="A3:P3"/>
    </sheetView>
  </sheetViews>
  <sheetFormatPr defaultRowHeight="14.4"/>
  <cols>
    <col min="1" max="1" width="6.88671875"/>
    <col min="2" max="2" width="45"/>
    <col min="3" max="3" width="16.5546875"/>
    <col min="4" max="4" width="26" customWidth="1"/>
    <col min="5" max="5" width="14.33203125" bestFit="1" customWidth="1"/>
    <col min="6" max="6" width="15.88671875" bestFit="1" customWidth="1"/>
    <col min="7" max="9" width="13.6640625" bestFit="1" customWidth="1"/>
    <col min="10" max="11" width="11.88671875" bestFit="1" customWidth="1"/>
    <col min="12" max="16" width="13.6640625" bestFit="1" customWidth="1"/>
  </cols>
  <sheetData>
    <row r="1" spans="1:17">
      <c r="M1" s="107" t="s">
        <v>170</v>
      </c>
      <c r="N1" s="107"/>
      <c r="O1" s="107"/>
      <c r="P1" s="107"/>
    </row>
    <row r="2" spans="1:17">
      <c r="O2" t="s">
        <v>196</v>
      </c>
    </row>
    <row r="3" spans="1:17" ht="37.5" customHeight="1">
      <c r="A3" s="99" t="s">
        <v>171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7">
      <c r="A4" s="6"/>
      <c r="B4" s="6"/>
      <c r="C4" s="6"/>
      <c r="D4" s="6"/>
      <c r="E4" s="6"/>
      <c r="F4" s="6"/>
      <c r="G4" s="6"/>
      <c r="H4" s="6"/>
      <c r="I4" s="6"/>
    </row>
    <row r="5" spans="1:17" s="8" customFormat="1" ht="14.25" customHeight="1">
      <c r="A5" s="87" t="s">
        <v>0</v>
      </c>
      <c r="B5" s="88" t="s">
        <v>1</v>
      </c>
      <c r="C5" s="88" t="s">
        <v>2</v>
      </c>
      <c r="D5" s="88" t="s">
        <v>3</v>
      </c>
      <c r="E5" s="88" t="s">
        <v>92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7"/>
    </row>
    <row r="6" spans="1:17" ht="37.5" customHeight="1">
      <c r="A6" s="87"/>
      <c r="B6" s="88"/>
      <c r="C6" s="88"/>
      <c r="D6" s="88"/>
      <c r="E6" s="2" t="s">
        <v>5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7"/>
    </row>
    <row r="7" spans="1:17" ht="60.75" customHeight="1">
      <c r="A7" s="87" t="s">
        <v>6</v>
      </c>
      <c r="B7" s="120" t="s">
        <v>172</v>
      </c>
      <c r="C7" s="88" t="s">
        <v>12</v>
      </c>
      <c r="D7" s="18" t="s">
        <v>8</v>
      </c>
      <c r="E7" s="56">
        <f t="shared" ref="E7:E21" si="0">SUM(F7:P7)</f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7"/>
    </row>
    <row r="8" spans="1:17" ht="44.25" customHeight="1">
      <c r="A8" s="87"/>
      <c r="B8" s="120"/>
      <c r="C8" s="88"/>
      <c r="D8" s="18" t="s">
        <v>9</v>
      </c>
      <c r="E8" s="56">
        <f t="shared" si="0"/>
        <v>2150000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2150000</v>
      </c>
      <c r="Q8" s="7"/>
    </row>
    <row r="9" spans="1:17" ht="27.6">
      <c r="A9" s="87"/>
      <c r="B9" s="120"/>
      <c r="C9" s="88"/>
      <c r="D9" s="18" t="s">
        <v>42</v>
      </c>
      <c r="E9" s="56">
        <f t="shared" si="0"/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7"/>
    </row>
    <row r="10" spans="1:17" ht="36.75" customHeight="1">
      <c r="A10" s="87" t="s">
        <v>11</v>
      </c>
      <c r="B10" s="120" t="s">
        <v>173</v>
      </c>
      <c r="C10" s="88" t="s">
        <v>12</v>
      </c>
      <c r="D10" s="18" t="s">
        <v>8</v>
      </c>
      <c r="E10" s="56">
        <f t="shared" si="0"/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7"/>
    </row>
    <row r="11" spans="1:17" ht="27.6">
      <c r="A11" s="87"/>
      <c r="B11" s="120"/>
      <c r="C11" s="88"/>
      <c r="D11" s="18" t="s">
        <v>9</v>
      </c>
      <c r="E11" s="56">
        <f t="shared" si="0"/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7"/>
    </row>
    <row r="12" spans="1:17" ht="27.6">
      <c r="A12" s="87"/>
      <c r="B12" s="120"/>
      <c r="C12" s="88"/>
      <c r="D12" s="18" t="s">
        <v>42</v>
      </c>
      <c r="E12" s="56">
        <f t="shared" si="0"/>
        <v>5000000</v>
      </c>
      <c r="F12" s="57">
        <v>0</v>
      </c>
      <c r="G12" s="57">
        <v>2000000</v>
      </c>
      <c r="H12" s="57">
        <v>2000000</v>
      </c>
      <c r="I12" s="57">
        <v>1000000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7"/>
    </row>
    <row r="13" spans="1:17" ht="43.5" customHeight="1">
      <c r="A13" s="87" t="s">
        <v>13</v>
      </c>
      <c r="B13" s="120" t="s">
        <v>174</v>
      </c>
      <c r="C13" s="88" t="s">
        <v>12</v>
      </c>
      <c r="D13" s="18" t="s">
        <v>8</v>
      </c>
      <c r="E13" s="56">
        <f t="shared" si="0"/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11"/>
    </row>
    <row r="14" spans="1:17" ht="24.75" customHeight="1">
      <c r="A14" s="87"/>
      <c r="B14" s="120"/>
      <c r="C14" s="88"/>
      <c r="D14" s="18" t="s">
        <v>9</v>
      </c>
      <c r="E14" s="56">
        <f t="shared" si="0"/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11"/>
    </row>
    <row r="15" spans="1:17" ht="27.6">
      <c r="A15" s="87"/>
      <c r="B15" s="120"/>
      <c r="C15" s="88"/>
      <c r="D15" s="18" t="s">
        <v>42</v>
      </c>
      <c r="E15" s="56">
        <f t="shared" si="0"/>
        <v>2022300</v>
      </c>
      <c r="F15" s="57">
        <v>2022300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11"/>
    </row>
    <row r="16" spans="1:17" ht="51" customHeight="1">
      <c r="A16" s="87" t="s">
        <v>14</v>
      </c>
      <c r="B16" s="120" t="s">
        <v>175</v>
      </c>
      <c r="C16" s="88" t="s">
        <v>12</v>
      </c>
      <c r="D16" s="18" t="s">
        <v>8</v>
      </c>
      <c r="E16" s="56">
        <f t="shared" si="0"/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11"/>
    </row>
    <row r="17" spans="1:17" ht="27.6">
      <c r="A17" s="87"/>
      <c r="B17" s="120"/>
      <c r="C17" s="88"/>
      <c r="D17" s="18" t="s">
        <v>9</v>
      </c>
      <c r="E17" s="56">
        <f t="shared" si="0"/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11"/>
    </row>
    <row r="18" spans="1:17" ht="27.6">
      <c r="A18" s="87"/>
      <c r="B18" s="120"/>
      <c r="C18" s="88"/>
      <c r="D18" s="18" t="s">
        <v>42</v>
      </c>
      <c r="E18" s="56">
        <f t="shared" si="0"/>
        <v>4458500</v>
      </c>
      <c r="F18" s="57">
        <v>600000</v>
      </c>
      <c r="G18" s="57">
        <v>600000</v>
      </c>
      <c r="H18" s="57">
        <v>600000</v>
      </c>
      <c r="I18" s="57">
        <v>700000</v>
      </c>
      <c r="J18" s="57">
        <v>700000</v>
      </c>
      <c r="K18" s="57">
        <v>658500</v>
      </c>
      <c r="L18" s="57">
        <v>600000</v>
      </c>
      <c r="M18" s="57">
        <v>0</v>
      </c>
      <c r="N18" s="57">
        <v>0</v>
      </c>
      <c r="O18" s="57">
        <v>0</v>
      </c>
      <c r="P18" s="57">
        <v>0</v>
      </c>
      <c r="Q18" s="11"/>
    </row>
    <row r="19" spans="1:17" ht="43.5" customHeight="1">
      <c r="A19" s="87" t="s">
        <v>15</v>
      </c>
      <c r="B19" s="120" t="s">
        <v>176</v>
      </c>
      <c r="C19" s="88" t="s">
        <v>12</v>
      </c>
      <c r="D19" s="18" t="s">
        <v>8</v>
      </c>
      <c r="E19" s="56">
        <f t="shared" si="0"/>
        <v>7553335.1475055097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1436475.49666498</v>
      </c>
      <c r="M19" s="57">
        <v>1478264.2466524399</v>
      </c>
      <c r="N19" s="57">
        <v>1513383.9447643301</v>
      </c>
      <c r="O19" s="57">
        <v>1545653.3903225099</v>
      </c>
      <c r="P19" s="57">
        <v>1579558.06910125</v>
      </c>
      <c r="Q19" s="11"/>
    </row>
    <row r="20" spans="1:17" ht="27.6">
      <c r="A20" s="87"/>
      <c r="B20" s="120"/>
      <c r="C20" s="88"/>
      <c r="D20" s="18" t="s">
        <v>9</v>
      </c>
      <c r="E20" s="56">
        <f t="shared" si="0"/>
        <v>397543.9551318693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75603.973508683106</v>
      </c>
      <c r="M20" s="57">
        <v>77803.3814027599</v>
      </c>
      <c r="N20" s="57">
        <v>79651.786566543698</v>
      </c>
      <c r="O20" s="57">
        <v>81350.178438027098</v>
      </c>
      <c r="P20" s="57">
        <v>83134.635215855495</v>
      </c>
      <c r="Q20" s="11"/>
    </row>
    <row r="21" spans="1:17" ht="27.6">
      <c r="A21" s="87"/>
      <c r="B21" s="120"/>
      <c r="C21" s="88"/>
      <c r="D21" s="18" t="s">
        <v>42</v>
      </c>
      <c r="E21" s="56">
        <f t="shared" si="0"/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11"/>
    </row>
    <row r="22" spans="1:17" ht="39.75" customHeight="1">
      <c r="A22" s="128"/>
      <c r="B22" s="88" t="s">
        <v>46</v>
      </c>
      <c r="C22" s="88"/>
      <c r="D22" s="18" t="s">
        <v>8</v>
      </c>
      <c r="E22" s="56">
        <f t="shared" ref="E22:P22" si="1">E7+E10+E13+E16+E19</f>
        <v>7553335.1475055097</v>
      </c>
      <c r="F22" s="56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6">
        <f t="shared" si="1"/>
        <v>0</v>
      </c>
      <c r="K22" s="56">
        <f t="shared" si="1"/>
        <v>0</v>
      </c>
      <c r="L22" s="56">
        <f t="shared" si="1"/>
        <v>1436475.49666498</v>
      </c>
      <c r="M22" s="56">
        <f t="shared" si="1"/>
        <v>1478264.2466524399</v>
      </c>
      <c r="N22" s="56">
        <f t="shared" si="1"/>
        <v>1513383.9447643301</v>
      </c>
      <c r="O22" s="56">
        <f t="shared" si="1"/>
        <v>1545653.3903225099</v>
      </c>
      <c r="P22" s="56">
        <f t="shared" si="1"/>
        <v>1579558.06910125</v>
      </c>
      <c r="Q22" s="11"/>
    </row>
    <row r="23" spans="1:17" ht="24.75" customHeight="1">
      <c r="A23" s="128"/>
      <c r="B23" s="88"/>
      <c r="C23" s="88"/>
      <c r="D23" s="18" t="s">
        <v>9</v>
      </c>
      <c r="E23" s="56">
        <f t="shared" ref="E23:P23" si="2">E8+E11+E14+E17+E20</f>
        <v>2547543.9551318693</v>
      </c>
      <c r="F23" s="56">
        <f t="shared" si="2"/>
        <v>0</v>
      </c>
      <c r="G23" s="56">
        <f t="shared" si="2"/>
        <v>0</v>
      </c>
      <c r="H23" s="56">
        <f t="shared" si="2"/>
        <v>0</v>
      </c>
      <c r="I23" s="56">
        <f t="shared" si="2"/>
        <v>0</v>
      </c>
      <c r="J23" s="56">
        <f t="shared" si="2"/>
        <v>0</v>
      </c>
      <c r="K23" s="56">
        <f t="shared" si="2"/>
        <v>0</v>
      </c>
      <c r="L23" s="56">
        <f t="shared" si="2"/>
        <v>75603.973508683106</v>
      </c>
      <c r="M23" s="56">
        <f t="shared" si="2"/>
        <v>77803.3814027599</v>
      </c>
      <c r="N23" s="56">
        <f t="shared" si="2"/>
        <v>79651.786566543698</v>
      </c>
      <c r="O23" s="56">
        <f t="shared" si="2"/>
        <v>81350.178438027098</v>
      </c>
      <c r="P23" s="56">
        <f t="shared" si="2"/>
        <v>2233134.6352158557</v>
      </c>
      <c r="Q23" s="11"/>
    </row>
    <row r="24" spans="1:17" ht="27.6">
      <c r="A24" s="128"/>
      <c r="B24" s="88"/>
      <c r="C24" s="88"/>
      <c r="D24" s="18" t="s">
        <v>42</v>
      </c>
      <c r="E24" s="56">
        <f t="shared" ref="E24:P24" si="3">E9+E12+E15+E18+E21</f>
        <v>11480800</v>
      </c>
      <c r="F24" s="56">
        <f t="shared" si="3"/>
        <v>2622300</v>
      </c>
      <c r="G24" s="56">
        <f t="shared" si="3"/>
        <v>2600000</v>
      </c>
      <c r="H24" s="56">
        <f t="shared" si="3"/>
        <v>2600000</v>
      </c>
      <c r="I24" s="56">
        <f t="shared" si="3"/>
        <v>1700000</v>
      </c>
      <c r="J24" s="56">
        <f t="shared" si="3"/>
        <v>700000</v>
      </c>
      <c r="K24" s="56">
        <f t="shared" si="3"/>
        <v>658500</v>
      </c>
      <c r="L24" s="56">
        <f t="shared" si="3"/>
        <v>600000</v>
      </c>
      <c r="M24" s="56">
        <f t="shared" si="3"/>
        <v>0</v>
      </c>
      <c r="N24" s="56">
        <f t="shared" si="3"/>
        <v>0</v>
      </c>
      <c r="O24" s="56">
        <f t="shared" si="3"/>
        <v>0</v>
      </c>
      <c r="P24" s="56">
        <f t="shared" si="3"/>
        <v>0</v>
      </c>
    </row>
    <row r="26" spans="1:17">
      <c r="F26" s="61"/>
    </row>
  </sheetData>
  <mergeCells count="25">
    <mergeCell ref="A19:A21"/>
    <mergeCell ref="B19:B21"/>
    <mergeCell ref="C19:C21"/>
    <mergeCell ref="A22:A24"/>
    <mergeCell ref="B22:B24"/>
    <mergeCell ref="C22:C24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  <mergeCell ref="M1:P1"/>
    <mergeCell ref="A3:P3"/>
    <mergeCell ref="A5:A6"/>
    <mergeCell ref="B5:B6"/>
    <mergeCell ref="C5:C6"/>
    <mergeCell ref="D5:D6"/>
    <mergeCell ref="E5:P5"/>
  </mergeCells>
  <pageMargins left="0.70833333333333304" right="0.70833333333333304" top="0.74791666666666701" bottom="0.74791666666666701" header="0.51180555555555496" footer="0.51180555555555496"/>
  <pageSetup paperSize="9" scale="33" firstPageNumber="0" fitToHeight="1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0"/>
  <sheetViews>
    <sheetView view="pageBreakPreview" zoomScale="77" zoomScaleNormal="100" zoomScaleSheetLayoutView="77" workbookViewId="0">
      <selection activeCell="D12" sqref="D12"/>
    </sheetView>
  </sheetViews>
  <sheetFormatPr defaultRowHeight="14.4"/>
  <cols>
    <col min="2" max="2" width="32.6640625"/>
    <col min="3" max="3" width="14.88671875"/>
    <col min="4" max="4" width="18"/>
    <col min="5" max="5" width="17.33203125" bestFit="1" customWidth="1"/>
    <col min="6" max="16" width="13.33203125" customWidth="1"/>
  </cols>
  <sheetData>
    <row r="3" spans="1:16">
      <c r="L3" s="64"/>
      <c r="M3" s="64"/>
      <c r="N3" s="64"/>
      <c r="O3" s="83" t="s">
        <v>182</v>
      </c>
      <c r="P3" s="83"/>
    </row>
    <row r="4" spans="1:16">
      <c r="L4" s="83" t="s">
        <v>179</v>
      </c>
      <c r="M4" s="83"/>
      <c r="N4" s="83"/>
      <c r="O4" s="83"/>
      <c r="P4" s="83"/>
    </row>
    <row r="5" spans="1:16">
      <c r="L5" s="64"/>
      <c r="M5" s="64"/>
      <c r="N5" s="64"/>
      <c r="O5" s="84" t="s">
        <v>196</v>
      </c>
      <c r="P5" s="84"/>
    </row>
    <row r="6" spans="1:16">
      <c r="A6" s="86" t="s">
        <v>18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8" spans="1:16" ht="26.25" customHeight="1">
      <c r="A8" s="87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24" customHeight="1">
      <c r="A9" s="87"/>
      <c r="B9" s="88"/>
      <c r="C9" s="88"/>
      <c r="D9" s="88"/>
      <c r="E9" s="2" t="s">
        <v>5</v>
      </c>
      <c r="F9" s="2">
        <v>2017</v>
      </c>
      <c r="G9" s="2">
        <v>2018</v>
      </c>
      <c r="H9" s="2">
        <v>2019</v>
      </c>
      <c r="I9" s="2">
        <v>2020</v>
      </c>
      <c r="J9" s="2">
        <v>2021</v>
      </c>
      <c r="K9" s="2">
        <v>2022</v>
      </c>
      <c r="L9" s="2">
        <v>2023</v>
      </c>
      <c r="M9" s="2">
        <v>2024</v>
      </c>
      <c r="N9" s="2">
        <v>2025</v>
      </c>
      <c r="O9" s="2">
        <v>2026</v>
      </c>
      <c r="P9" s="2">
        <v>2027</v>
      </c>
    </row>
    <row r="10" spans="1:16" ht="15" customHeight="1">
      <c r="A10" s="87" t="s">
        <v>19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51" customHeight="1">
      <c r="A11" s="89" t="s">
        <v>6</v>
      </c>
      <c r="B11" s="90" t="s">
        <v>20</v>
      </c>
      <c r="C11" s="89" t="s">
        <v>7</v>
      </c>
      <c r="D11" s="45" t="s">
        <v>8</v>
      </c>
      <c r="E11" s="46">
        <f t="shared" ref="E11:E16" si="0">SUM(F11:P11)</f>
        <v>0</v>
      </c>
      <c r="F11" s="47">
        <f>'не надо'!F18</f>
        <v>0</v>
      </c>
      <c r="G11" s="47">
        <f>'не надо'!G18+'2-ТС'!G12</f>
        <v>0</v>
      </c>
      <c r="H11" s="47">
        <f>'не надо'!H18+'2-ТС'!H12</f>
        <v>0</v>
      </c>
      <c r="I11" s="47">
        <f>'не надо'!I18+'2-ТС'!I12</f>
        <v>0</v>
      </c>
      <c r="J11" s="47" t="str">
        <f>'2-ТС'!J12</f>
        <v>0</v>
      </c>
      <c r="K11" s="47" t="str">
        <f>'2-ТС'!K12</f>
        <v>0</v>
      </c>
      <c r="L11" s="47" t="str">
        <f>'2-ТС'!L12</f>
        <v>0</v>
      </c>
      <c r="M11" s="47" t="str">
        <f>'2-ТС'!M12</f>
        <v>0</v>
      </c>
      <c r="N11" s="47" t="str">
        <f>'2-ТС'!N12</f>
        <v>0</v>
      </c>
      <c r="O11" s="47" t="str">
        <f>'2-ТС'!O12</f>
        <v>0</v>
      </c>
      <c r="P11" s="47" t="str">
        <f>'2-ТС'!P12</f>
        <v>0</v>
      </c>
    </row>
    <row r="12" spans="1:16" ht="55.2">
      <c r="A12" s="89"/>
      <c r="B12" s="90"/>
      <c r="C12" s="89"/>
      <c r="D12" s="45" t="s">
        <v>9</v>
      </c>
      <c r="E12" s="46">
        <f t="shared" si="0"/>
        <v>0</v>
      </c>
      <c r="F12" s="47">
        <f>'не надо'!F19</f>
        <v>0</v>
      </c>
      <c r="G12" s="47">
        <f>'не надо'!G19+'2-ТС'!G13</f>
        <v>0</v>
      </c>
      <c r="H12" s="47">
        <f>'не надо'!H19+'2-ТС'!H13</f>
        <v>0</v>
      </c>
      <c r="I12" s="47">
        <f>'не надо'!I19+'2-ТС'!I13</f>
        <v>0</v>
      </c>
      <c r="J12" s="47" t="str">
        <f>'2-ТС'!J13</f>
        <v>0</v>
      </c>
      <c r="K12" s="47" t="str">
        <f>'2-ТС'!K13</f>
        <v>0</v>
      </c>
      <c r="L12" s="47" t="str">
        <f>'2-ТС'!L13</f>
        <v>0</v>
      </c>
      <c r="M12" s="47" t="str">
        <f>'2-ТС'!M13</f>
        <v>0</v>
      </c>
      <c r="N12" s="47" t="str">
        <f>'2-ТС'!N13</f>
        <v>0</v>
      </c>
      <c r="O12" s="47" t="str">
        <f>'2-ТС'!O13</f>
        <v>0</v>
      </c>
      <c r="P12" s="47" t="str">
        <f>'2-ТС'!P13</f>
        <v>0</v>
      </c>
    </row>
    <row r="13" spans="1:16">
      <c r="A13" s="89"/>
      <c r="B13" s="90"/>
      <c r="C13" s="89"/>
      <c r="D13" s="45" t="s">
        <v>10</v>
      </c>
      <c r="E13" s="46">
        <f t="shared" si="0"/>
        <v>8744000</v>
      </c>
      <c r="F13" s="47">
        <f>'не надо'!F20</f>
        <v>4372000</v>
      </c>
      <c r="G13" s="47">
        <f>'не надо'!G20+'2-ТС'!G14</f>
        <v>4372000</v>
      </c>
      <c r="H13" s="47">
        <f>'не надо'!H20+'2-ТС'!H14</f>
        <v>0</v>
      </c>
      <c r="I13" s="47">
        <f>'не надо'!I20+'2-ТС'!I14</f>
        <v>0</v>
      </c>
      <c r="J13" s="47" t="str">
        <f>'2-ТС'!J14</f>
        <v>0</v>
      </c>
      <c r="K13" s="47" t="str">
        <f>'2-ТС'!K14</f>
        <v>0</v>
      </c>
      <c r="L13" s="47" t="str">
        <f>'2-ТС'!L14</f>
        <v>0</v>
      </c>
      <c r="M13" s="47" t="str">
        <f>'2-ТС'!M14</f>
        <v>0</v>
      </c>
      <c r="N13" s="47" t="str">
        <f>'2-ТС'!N14</f>
        <v>0</v>
      </c>
      <c r="O13" s="47" t="str">
        <f>'2-ТС'!O14</f>
        <v>0</v>
      </c>
      <c r="P13" s="47" t="str">
        <f>'2-ТС'!P14</f>
        <v>0</v>
      </c>
    </row>
    <row r="14" spans="1:16" ht="50.85" customHeight="1">
      <c r="A14" s="89" t="s">
        <v>11</v>
      </c>
      <c r="B14" s="90" t="s">
        <v>21</v>
      </c>
      <c r="C14" s="89" t="s">
        <v>7</v>
      </c>
      <c r="D14" s="45" t="s">
        <v>8</v>
      </c>
      <c r="E14" s="46">
        <f t="shared" si="0"/>
        <v>153559300</v>
      </c>
      <c r="F14" s="47">
        <v>0</v>
      </c>
      <c r="G14" s="47">
        <v>0</v>
      </c>
      <c r="H14" s="47">
        <v>0</v>
      </c>
      <c r="I14" s="47">
        <f>'2-ТС'!I37</f>
        <v>0</v>
      </c>
      <c r="J14" s="47">
        <f>'2-ТС'!J37</f>
        <v>0</v>
      </c>
      <c r="K14" s="47">
        <f>'2-ТС'!K37</f>
        <v>46251660</v>
      </c>
      <c r="L14" s="47">
        <f>'2-ТС'!L37</f>
        <v>26989750</v>
      </c>
      <c r="M14" s="47">
        <f>'2-ТС'!M37</f>
        <v>25969250</v>
      </c>
      <c r="N14" s="47">
        <f>'2-ТС'!N37</f>
        <v>25947730</v>
      </c>
      <c r="O14" s="47">
        <f>'2-ТС'!O37</f>
        <v>28400910</v>
      </c>
      <c r="P14" s="47">
        <f>'2-ТС'!P37</f>
        <v>0</v>
      </c>
    </row>
    <row r="15" spans="1:16" ht="55.2">
      <c r="A15" s="89"/>
      <c r="B15" s="90"/>
      <c r="C15" s="89"/>
      <c r="D15" s="45" t="s">
        <v>9</v>
      </c>
      <c r="E15" s="46">
        <f t="shared" si="0"/>
        <v>10125540</v>
      </c>
      <c r="F15" s="47">
        <v>0</v>
      </c>
      <c r="G15" s="47">
        <v>0</v>
      </c>
      <c r="H15" s="47">
        <v>0</v>
      </c>
      <c r="I15" s="44">
        <f>'2-ТС'!I38</f>
        <v>0</v>
      </c>
      <c r="J15" s="47">
        <f>'2-ТС'!J38</f>
        <v>0</v>
      </c>
      <c r="K15" s="47">
        <f>'2-ТС'!K38</f>
        <v>3104140</v>
      </c>
      <c r="L15" s="47">
        <f>'2-ТС'!L38</f>
        <v>1630940.0000000009</v>
      </c>
      <c r="M15" s="47">
        <f>'2-ТС'!M38</f>
        <v>1742900</v>
      </c>
      <c r="N15" s="47">
        <f>'2-ТС'!N38</f>
        <v>1741460</v>
      </c>
      <c r="O15" s="47">
        <f>'2-ТС'!O38</f>
        <v>1906100</v>
      </c>
      <c r="P15" s="47">
        <f>'2-ТС'!P38</f>
        <v>0</v>
      </c>
    </row>
    <row r="16" spans="1:16">
      <c r="A16" s="89"/>
      <c r="B16" s="90"/>
      <c r="C16" s="89"/>
      <c r="D16" s="45" t="s">
        <v>10</v>
      </c>
      <c r="E16" s="46">
        <f t="shared" si="0"/>
        <v>40775912.600000009</v>
      </c>
      <c r="F16" s="47">
        <f>'2-ТС'!F39</f>
        <v>1950000</v>
      </c>
      <c r="G16" s="47">
        <f>'2-ТС'!G39</f>
        <v>0</v>
      </c>
      <c r="H16" s="47">
        <f>'2-ТС'!H39</f>
        <v>0</v>
      </c>
      <c r="I16" s="47">
        <f>'2-ТС'!I39</f>
        <v>0</v>
      </c>
      <c r="J16" s="47">
        <f>'2-ТС'!J39</f>
        <v>0</v>
      </c>
      <c r="K16" s="47">
        <f>'2-ТС'!K39</f>
        <v>12726954.199999999</v>
      </c>
      <c r="L16" s="47">
        <f>'2-ТС'!L39</f>
        <v>3998055.8</v>
      </c>
      <c r="M16" s="47">
        <f>'2-ТС'!M39</f>
        <v>7145908</v>
      </c>
      <c r="N16" s="47">
        <f>'2-ТС'!N39</f>
        <v>7139972.9333333401</v>
      </c>
      <c r="O16" s="47">
        <f>'2-ТС'!O39</f>
        <v>7815021.6666666698</v>
      </c>
      <c r="P16" s="47">
        <f>'2-ТС'!P39</f>
        <v>0</v>
      </c>
    </row>
    <row r="17" spans="1:16" ht="15" customHeight="1">
      <c r="A17" s="89" t="s">
        <v>22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51" customHeight="1">
      <c r="A18" s="89" t="s">
        <v>13</v>
      </c>
      <c r="B18" s="90" t="s">
        <v>23</v>
      </c>
      <c r="C18" s="89" t="s">
        <v>12</v>
      </c>
      <c r="D18" s="45" t="s">
        <v>8</v>
      </c>
      <c r="E18" s="46">
        <f t="shared" ref="E18:E23" si="1">SUM(F18:P18)</f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</row>
    <row r="19" spans="1:16" ht="55.2">
      <c r="A19" s="89"/>
      <c r="B19" s="90"/>
      <c r="C19" s="89"/>
      <c r="D19" s="45" t="s">
        <v>9</v>
      </c>
      <c r="E19" s="46">
        <f t="shared" si="1"/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</row>
    <row r="20" spans="1:16">
      <c r="A20" s="89"/>
      <c r="B20" s="90"/>
      <c r="C20" s="89"/>
      <c r="D20" s="45" t="s">
        <v>10</v>
      </c>
      <c r="E20" s="46">
        <f t="shared" si="1"/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</row>
    <row r="21" spans="1:16" ht="46.35" customHeight="1">
      <c r="A21" s="91" t="s">
        <v>14</v>
      </c>
      <c r="B21" s="92" t="s">
        <v>24</v>
      </c>
      <c r="C21" s="91" t="s">
        <v>12</v>
      </c>
      <c r="D21" s="55" t="s">
        <v>8</v>
      </c>
      <c r="E21" s="43">
        <f t="shared" si="1"/>
        <v>52599670</v>
      </c>
      <c r="F21" s="44">
        <f>'2-ВС'!F19</f>
        <v>0</v>
      </c>
      <c r="G21" s="44">
        <f>'2-ВС'!G19</f>
        <v>0</v>
      </c>
      <c r="H21" s="44">
        <f>'2-ВС'!H19</f>
        <v>0</v>
      </c>
      <c r="I21" s="44">
        <f>'2-ВС'!I19</f>
        <v>0</v>
      </c>
      <c r="J21" s="44">
        <f>'2-ВС'!J19</f>
        <v>0</v>
      </c>
      <c r="K21" s="44">
        <f>'2-ВС'!K19</f>
        <v>15123000</v>
      </c>
      <c r="L21" s="44">
        <f>'2-ВС'!L19</f>
        <v>2424520</v>
      </c>
      <c r="M21" s="44">
        <f>'2-ВС'!M19</f>
        <v>11358460</v>
      </c>
      <c r="N21" s="44">
        <f>'2-ВС'!N19</f>
        <v>11681260</v>
      </c>
      <c r="O21" s="44">
        <f>'2-ВС'!O19</f>
        <v>12012430</v>
      </c>
      <c r="P21" s="44">
        <f>'2-ВС'!P19</f>
        <v>0</v>
      </c>
    </row>
    <row r="22" spans="1:16" ht="55.2">
      <c r="A22" s="91"/>
      <c r="B22" s="92"/>
      <c r="C22" s="91"/>
      <c r="D22" s="55" t="s">
        <v>9</v>
      </c>
      <c r="E22" s="43">
        <f t="shared" si="1"/>
        <v>3530170</v>
      </c>
      <c r="F22" s="44">
        <f>'2-ВС'!F20</f>
        <v>0</v>
      </c>
      <c r="G22" s="44">
        <f>'2-ВС'!G20</f>
        <v>0</v>
      </c>
      <c r="H22" s="44">
        <f>'2-ВС'!H20</f>
        <v>0</v>
      </c>
      <c r="I22" s="44">
        <f>'2-ВС'!I20</f>
        <v>0</v>
      </c>
      <c r="J22" s="44">
        <f>'2-ВС'!J20</f>
        <v>0</v>
      </c>
      <c r="K22" s="44">
        <f>'2-ВС'!K20</f>
        <v>1014960</v>
      </c>
      <c r="L22" s="44">
        <f>'2-ВС'!L20</f>
        <v>162720</v>
      </c>
      <c r="M22" s="44">
        <f>'2-ВС'!M20</f>
        <v>762310</v>
      </c>
      <c r="N22" s="44">
        <f>'2-ВС'!N20</f>
        <v>783980</v>
      </c>
      <c r="O22" s="44">
        <f>'2-ВС'!O20</f>
        <v>806200</v>
      </c>
      <c r="P22" s="44">
        <f>'2-ВС'!P20</f>
        <v>0</v>
      </c>
    </row>
    <row r="23" spans="1:16">
      <c r="A23" s="91"/>
      <c r="B23" s="92"/>
      <c r="C23" s="91"/>
      <c r="D23" s="55" t="s">
        <v>10</v>
      </c>
      <c r="E23" s="43">
        <f t="shared" si="1"/>
        <v>14473743.33333334</v>
      </c>
      <c r="F23" s="44">
        <f>'2-ВС'!F21</f>
        <v>0</v>
      </c>
      <c r="G23" s="44">
        <f>'2-ВС'!G21</f>
        <v>0</v>
      </c>
      <c r="H23" s="44">
        <f>'2-ВС'!H21</f>
        <v>0</v>
      </c>
      <c r="I23" s="44">
        <f>'2-ВС'!I21</f>
        <v>0</v>
      </c>
      <c r="J23" s="44">
        <f>'2-ВС'!J21</f>
        <v>0</v>
      </c>
      <c r="K23" s="44">
        <f>'2-ВС'!K21</f>
        <v>4161380</v>
      </c>
      <c r="L23" s="44">
        <f>'2-ВС'!L21</f>
        <v>667144</v>
      </c>
      <c r="M23" s="44">
        <f>'2-ВС'!M21</f>
        <v>3125478.6666666702</v>
      </c>
      <c r="N23" s="44">
        <f>'2-ВС'!N21</f>
        <v>3214298.6666666702</v>
      </c>
      <c r="O23" s="44">
        <f>'2-ВС'!O21</f>
        <v>3305442</v>
      </c>
      <c r="P23" s="44">
        <f>'2-ВС'!P21</f>
        <v>0</v>
      </c>
    </row>
    <row r="24" spans="1:16" ht="15" customHeight="1">
      <c r="A24" s="91" t="s">
        <v>25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51" customHeight="1">
      <c r="A25" s="91" t="s">
        <v>15</v>
      </c>
      <c r="B25" s="92" t="s">
        <v>26</v>
      </c>
      <c r="C25" s="91" t="s">
        <v>12</v>
      </c>
      <c r="D25" s="55" t="s">
        <v>8</v>
      </c>
      <c r="E25" s="43">
        <f t="shared" ref="E25:E30" si="2">SUM(F25:P25)</f>
        <v>0</v>
      </c>
      <c r="F25" s="44">
        <v>0</v>
      </c>
      <c r="G25" s="44">
        <v>0</v>
      </c>
      <c r="H25" s="44">
        <v>0</v>
      </c>
      <c r="I25" s="44">
        <f>'2-ВО'!F20</f>
        <v>0</v>
      </c>
      <c r="J25" s="44">
        <f>'2-ВО'!G20</f>
        <v>0</v>
      </c>
      <c r="K25" s="44">
        <f>'2-ВО'!H20</f>
        <v>0</v>
      </c>
      <c r="L25" s="44">
        <f>'2-ВО'!I20</f>
        <v>0</v>
      </c>
      <c r="M25" s="44">
        <f>'2-ВО'!J20</f>
        <v>0</v>
      </c>
      <c r="N25" s="44">
        <f>'2-ВО'!K20</f>
        <v>0</v>
      </c>
      <c r="O25" s="44">
        <f>'2-ВО'!L20</f>
        <v>0</v>
      </c>
      <c r="P25" s="44">
        <f>'2-ВО'!M20</f>
        <v>0</v>
      </c>
    </row>
    <row r="26" spans="1:16" ht="55.2">
      <c r="A26" s="91"/>
      <c r="B26" s="92"/>
      <c r="C26" s="91"/>
      <c r="D26" s="55" t="s">
        <v>9</v>
      </c>
      <c r="E26" s="43">
        <f t="shared" si="2"/>
        <v>79571316</v>
      </c>
      <c r="F26" s="44">
        <v>0</v>
      </c>
      <c r="G26" s="44">
        <v>0</v>
      </c>
      <c r="H26" s="44">
        <v>0</v>
      </c>
      <c r="I26" s="44">
        <f>'2-ВО'!F21</f>
        <v>0</v>
      </c>
      <c r="J26" s="44">
        <f>'2-ВО'!G21</f>
        <v>0</v>
      </c>
      <c r="K26" s="44">
        <f>'2-ВО'!H21</f>
        <v>26124288</v>
      </c>
      <c r="L26" s="44">
        <f>'2-ВО'!I21</f>
        <v>23788235.999999996</v>
      </c>
      <c r="M26" s="44">
        <f>'2-ВО'!J21</f>
        <v>9075252</v>
      </c>
      <c r="N26" s="44">
        <f>'2-ВО'!K21</f>
        <v>20583540</v>
      </c>
      <c r="O26" s="44">
        <f>'2-ВО'!L21</f>
        <v>0</v>
      </c>
      <c r="P26" s="44">
        <f>'2-ВО'!M21</f>
        <v>0</v>
      </c>
    </row>
    <row r="27" spans="1:16">
      <c r="A27" s="91"/>
      <c r="B27" s="92"/>
      <c r="C27" s="91"/>
      <c r="D27" s="55" t="s">
        <v>10</v>
      </c>
      <c r="E27" s="43">
        <f t="shared" si="2"/>
        <v>91669974</v>
      </c>
      <c r="F27" s="44">
        <v>0</v>
      </c>
      <c r="G27" s="44">
        <v>0</v>
      </c>
      <c r="H27" s="44">
        <v>0</v>
      </c>
      <c r="I27" s="44">
        <f>'2-ВО'!F22</f>
        <v>28112310</v>
      </c>
      <c r="J27" s="44">
        <f>'2-ВО'!G22</f>
        <v>31820980</v>
      </c>
      <c r="K27" s="44">
        <f>'2-ВО'!H22</f>
        <v>7117532</v>
      </c>
      <c r="L27" s="44">
        <f>'2-ВО'!I22</f>
        <v>5700384.0000000037</v>
      </c>
      <c r="M27" s="44">
        <f>'2-ВО'!J22</f>
        <v>6867848</v>
      </c>
      <c r="N27" s="44">
        <f>'2-ВО'!K22</f>
        <v>12050920</v>
      </c>
      <c r="O27" s="44">
        <f>'2-ВО'!L22</f>
        <v>0</v>
      </c>
      <c r="P27" s="44">
        <f>'2-ВО'!M22</f>
        <v>0</v>
      </c>
    </row>
    <row r="28" spans="1:16" ht="51" customHeight="1">
      <c r="A28" s="89" t="s">
        <v>16</v>
      </c>
      <c r="B28" s="90" t="s">
        <v>27</v>
      </c>
      <c r="C28" s="89" t="s">
        <v>12</v>
      </c>
      <c r="D28" s="45" t="s">
        <v>8</v>
      </c>
      <c r="E28" s="46">
        <f t="shared" si="2"/>
        <v>0</v>
      </c>
      <c r="F28" s="47">
        <v>0</v>
      </c>
      <c r="G28" s="47">
        <v>0</v>
      </c>
      <c r="H28" s="47">
        <v>0</v>
      </c>
      <c r="I28" s="47">
        <f>'2-ВО'!F11+'2-ВО'!F14+'2-ВО'!F17</f>
        <v>0</v>
      </c>
      <c r="J28" s="47">
        <f>'2-ВО'!G11+'2-ВО'!G14+'2-ВО'!G17</f>
        <v>0</v>
      </c>
      <c r="K28" s="47">
        <f>'2-ВО'!H11+'2-ВО'!H14+'2-ВО'!H17</f>
        <v>0</v>
      </c>
      <c r="L28" s="47">
        <f>'2-ВО'!I11+'2-ВО'!I14+'2-ВО'!I17</f>
        <v>0</v>
      </c>
      <c r="M28" s="47">
        <f>'2-ВО'!J11+'2-ВО'!J14+'2-ВО'!J17</f>
        <v>0</v>
      </c>
      <c r="N28" s="47">
        <f>'2-ВО'!K11+'2-ВО'!K14+'2-ВО'!K17</f>
        <v>0</v>
      </c>
      <c r="O28" s="47">
        <f>'2-ВО'!L11+'2-ВО'!L14+'2-ВО'!L17</f>
        <v>0</v>
      </c>
      <c r="P28" s="47">
        <f>'2-ВО'!M11+'2-ВО'!M14+'2-ВО'!M17</f>
        <v>0</v>
      </c>
    </row>
    <row r="29" spans="1:16" ht="55.2">
      <c r="A29" s="89"/>
      <c r="B29" s="90"/>
      <c r="C29" s="89"/>
      <c r="D29" s="45" t="s">
        <v>9</v>
      </c>
      <c r="E29" s="46">
        <f t="shared" si="2"/>
        <v>43884732</v>
      </c>
      <c r="F29" s="47">
        <v>0</v>
      </c>
      <c r="G29" s="47">
        <v>0</v>
      </c>
      <c r="H29" s="47">
        <v>0</v>
      </c>
      <c r="I29" s="47">
        <f>'2-ВО'!F12+'2-ВО'!F15+'2-ВО'!F18</f>
        <v>0</v>
      </c>
      <c r="J29" s="47">
        <f>'2-ВО'!G12+'2-ВО'!G15+'2-ВО'!G18</f>
        <v>0</v>
      </c>
      <c r="K29" s="47">
        <f>'2-ВО'!H12+'2-ВО'!H15+'2-ВО'!H18</f>
        <v>0</v>
      </c>
      <c r="L29" s="47">
        <f>'2-ВО'!I12+'2-ВО'!I15+'2-ВО'!I18</f>
        <v>0</v>
      </c>
      <c r="M29" s="47">
        <f>'2-ВО'!J12+'2-ВО'!J15+'2-ВО'!J18</f>
        <v>0</v>
      </c>
      <c r="N29" s="47">
        <f>'2-ВО'!K12+'2-ВО'!K15+'2-ВО'!K18</f>
        <v>0</v>
      </c>
      <c r="O29" s="47">
        <f>'2-ВО'!L12+'2-ВО'!L15+'2-ВО'!L18</f>
        <v>19321236</v>
      </c>
      <c r="P29" s="47">
        <f>'2-ВО'!M12+'2-ВО'!M15+'2-ВО'!M18</f>
        <v>24563496</v>
      </c>
    </row>
    <row r="30" spans="1:16">
      <c r="A30" s="89"/>
      <c r="B30" s="90"/>
      <c r="C30" s="89"/>
      <c r="D30" s="45" t="s">
        <v>10</v>
      </c>
      <c r="E30" s="46">
        <f t="shared" si="2"/>
        <v>51314018</v>
      </c>
      <c r="F30" s="47">
        <v>0</v>
      </c>
      <c r="G30" s="47">
        <v>0</v>
      </c>
      <c r="H30" s="47">
        <v>0</v>
      </c>
      <c r="I30" s="47">
        <f>'2-ВО'!F13+'2-ВО'!F16+'2-ВО'!F19</f>
        <v>0</v>
      </c>
      <c r="J30" s="47">
        <f>'2-ВО'!G13+'2-ВО'!G16+'2-ВО'!G19</f>
        <v>0</v>
      </c>
      <c r="K30" s="47">
        <f>'2-ВО'!H13+'2-ВО'!H16+'2-ВО'!H19</f>
        <v>0</v>
      </c>
      <c r="L30" s="47">
        <f>'2-ВО'!I13+'2-ВО'!I16+'2-ВО'!I19</f>
        <v>4187660</v>
      </c>
      <c r="M30" s="47">
        <f>'2-ВО'!J13+'2-ВО'!J16+'2-ВО'!J19</f>
        <v>5676120</v>
      </c>
      <c r="N30" s="47">
        <f>'2-ВО'!K13+'2-ВО'!K16+'2-ВО'!K19</f>
        <v>1839360</v>
      </c>
      <c r="O30" s="47">
        <f>'2-ВО'!L13+'2-ВО'!L16+'2-ВО'!L19</f>
        <v>17753504</v>
      </c>
      <c r="P30" s="47">
        <f>'2-ВО'!M13+'2-ВО'!M16+'2-ВО'!M19</f>
        <v>21857374</v>
      </c>
    </row>
    <row r="31" spans="1:16" ht="15" customHeight="1">
      <c r="A31" s="89" t="s">
        <v>28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6" ht="51" customHeight="1">
      <c r="A32" s="89" t="s">
        <v>29</v>
      </c>
      <c r="B32" s="90" t="s">
        <v>30</v>
      </c>
      <c r="C32" s="89" t="s">
        <v>7</v>
      </c>
      <c r="D32" s="45" t="s">
        <v>8</v>
      </c>
      <c r="E32" s="46">
        <f t="shared" ref="E32:E37" si="3">SUM(F32:P32)</f>
        <v>52725000</v>
      </c>
      <c r="F32" s="47">
        <f>'1-ЭС'!F10+'1-ЭС'!F13+'1-ЭС'!F46+'1-ЭС'!F40</f>
        <v>0</v>
      </c>
      <c r="G32" s="47">
        <f>'1-ЭС'!G10+'1-ЭС'!G13+'1-ЭС'!G46+'1-ЭС'!G40</f>
        <v>0</v>
      </c>
      <c r="H32" s="47">
        <f>'1-ЭС'!H10+'1-ЭС'!H13+'1-ЭС'!H46+'1-ЭС'!H40</f>
        <v>0</v>
      </c>
      <c r="I32" s="47">
        <f>'1-ЭС'!I10+'1-ЭС'!I13+'1-ЭС'!I46+'1-ЭС'!I40</f>
        <v>0</v>
      </c>
      <c r="J32" s="47">
        <f>'2-ЭС'!F10+'2-ЭС'!F13</f>
        <v>0</v>
      </c>
      <c r="K32" s="47">
        <f>'2-ЭС'!G10+'2-ЭС'!G13</f>
        <v>15675000</v>
      </c>
      <c r="L32" s="47">
        <f>'2-ЭС'!H10+'2-ЭС'!H13</f>
        <v>7600000</v>
      </c>
      <c r="M32" s="47">
        <f>'2-ЭС'!I10+'2-ЭС'!I13</f>
        <v>8550000</v>
      </c>
      <c r="N32" s="47">
        <f>'2-ЭС'!J10+'2-ЭС'!J13</f>
        <v>7125000</v>
      </c>
      <c r="O32" s="47">
        <f>'2-ЭС'!K10+'2-ЭС'!K13</f>
        <v>8550000</v>
      </c>
      <c r="P32" s="47">
        <f>'2-ЭС'!L10+'2-ЭС'!L13</f>
        <v>5225000</v>
      </c>
    </row>
    <row r="33" spans="1:16" ht="55.2">
      <c r="A33" s="89"/>
      <c r="B33" s="90"/>
      <c r="C33" s="89"/>
      <c r="D33" s="45" t="s">
        <v>9</v>
      </c>
      <c r="E33" s="46">
        <f t="shared" si="3"/>
        <v>2775000</v>
      </c>
      <c r="F33" s="47">
        <f>'1-ЭС'!F11+'1-ЭС'!F14+'1-ЭС'!F47+'1-ЭС'!F41</f>
        <v>0</v>
      </c>
      <c r="G33" s="47">
        <f>'1-ЭС'!G11+'1-ЭС'!G14+'1-ЭС'!G47+'1-ЭС'!G41</f>
        <v>0</v>
      </c>
      <c r="H33" s="47">
        <f>'1-ЭС'!H11+'1-ЭС'!H14+'1-ЭС'!H47+'1-ЭС'!H41</f>
        <v>0</v>
      </c>
      <c r="I33" s="47">
        <f>'1-ЭС'!I11+'1-ЭС'!I14+'1-ЭС'!I47+'1-ЭС'!I41</f>
        <v>0</v>
      </c>
      <c r="J33" s="47">
        <f>'2-ЭС'!F11+'2-ЭС'!F14</f>
        <v>0</v>
      </c>
      <c r="K33" s="47">
        <f>'2-ЭС'!G11+'2-ЭС'!G14</f>
        <v>825000</v>
      </c>
      <c r="L33" s="47">
        <f>'2-ЭС'!H11+'2-ЭС'!H14</f>
        <v>400000</v>
      </c>
      <c r="M33" s="47">
        <f>'2-ЭС'!I11+'2-ЭС'!I14</f>
        <v>450000</v>
      </c>
      <c r="N33" s="47">
        <f>'2-ЭС'!J11+'2-ЭС'!J14</f>
        <v>375000</v>
      </c>
      <c r="O33" s="47">
        <f>'2-ЭС'!K11+'2-ЭС'!K14</f>
        <v>450000</v>
      </c>
      <c r="P33" s="47">
        <f>'2-ЭС'!L11+'2-ЭС'!L14</f>
        <v>275000</v>
      </c>
    </row>
    <row r="34" spans="1:16">
      <c r="A34" s="89"/>
      <c r="B34" s="90"/>
      <c r="C34" s="89"/>
      <c r="D34" s="45" t="s">
        <v>10</v>
      </c>
      <c r="E34" s="46">
        <f t="shared" si="3"/>
        <v>156149064</v>
      </c>
      <c r="F34" s="47">
        <f>'1-ЭС'!F12+'1-ЭС'!F15+'1-ЭС'!F48+'1-ЭС'!F42</f>
        <v>5382937.6600000001</v>
      </c>
      <c r="G34" s="47">
        <f>'1-ЭС'!G12+'1-ЭС'!G15+'1-ЭС'!G48+'1-ЭС'!G42</f>
        <v>110702707.34</v>
      </c>
      <c r="H34" s="47">
        <f>'1-ЭС'!H12+'1-ЭС'!H15+'1-ЭС'!H48+'1-ЭС'!H42</f>
        <v>40063419</v>
      </c>
      <c r="I34" s="47">
        <f>'1-ЭС'!I12+'1-ЭС'!I15+'1-ЭС'!I48+'1-ЭС'!I42</f>
        <v>0</v>
      </c>
      <c r="J34" s="47">
        <f>'2-ЭС'!F12+'2-ЭС'!F15</f>
        <v>0</v>
      </c>
      <c r="K34" s="47">
        <f>'2-ЭС'!G12+'2-ЭС'!G15</f>
        <v>0</v>
      </c>
      <c r="L34" s="47">
        <f>'2-ЭС'!H12+'2-ЭС'!H15</f>
        <v>0</v>
      </c>
      <c r="M34" s="47">
        <f>'2-ЭС'!I12+'2-ЭС'!I15</f>
        <v>0</v>
      </c>
      <c r="N34" s="47">
        <f>'2-ЭС'!J12+'2-ЭС'!J15</f>
        <v>0</v>
      </c>
      <c r="O34" s="47">
        <f>'2-ЭС'!K12+'2-ЭС'!K15</f>
        <v>0</v>
      </c>
      <c r="P34" s="47">
        <f>'2-ЭС'!L12+'2-ЭС'!L15</f>
        <v>0</v>
      </c>
    </row>
    <row r="35" spans="1:16" ht="51" customHeight="1">
      <c r="A35" s="89" t="s">
        <v>31</v>
      </c>
      <c r="B35" s="90" t="s">
        <v>32</v>
      </c>
      <c r="C35" s="89" t="s">
        <v>7</v>
      </c>
      <c r="D35" s="45" t="s">
        <v>8</v>
      </c>
      <c r="E35" s="46">
        <f t="shared" si="3"/>
        <v>39677700</v>
      </c>
      <c r="F35" s="47">
        <f>'1-ЭС'!F16+'1-ЭС'!F19+'1-ЭС'!F22+'1-ЭС'!F25+'1-ЭС'!F31+'1-ЭС'!F37+'1-ЭС'!F43+'1-ЭС'!F49+'1-ЭС'!F52+'1-ЭС'!F55+'1-ЭС'!F58+'1-ЭС'!F61+'1-ЭС'!F64+'1-ЭС'!F28+'1-ЭС'!F34</f>
        <v>0</v>
      </c>
      <c r="G35" s="47">
        <f>'1-ЭС'!G16+'1-ЭС'!G19+'1-ЭС'!G22+'1-ЭС'!G25+'1-ЭС'!G31+'1-ЭС'!G37+'1-ЭС'!G43+'1-ЭС'!G49+'1-ЭС'!G52+'1-ЭС'!G55+'1-ЭС'!G58+'1-ЭС'!G61+'1-ЭС'!G64+'1-ЭС'!G28+'1-ЭС'!G34</f>
        <v>0</v>
      </c>
      <c r="H35" s="47">
        <f>'1-ЭС'!H16+'1-ЭС'!H19+'1-ЭС'!H22+'1-ЭС'!H25+'1-ЭС'!H31+'1-ЭС'!H37+'1-ЭС'!H43+'1-ЭС'!H49+'1-ЭС'!H52+'1-ЭС'!H55+'1-ЭС'!H58+'1-ЭС'!H61+'1-ЭС'!H64+'1-ЭС'!H28+'1-ЭС'!H34</f>
        <v>0</v>
      </c>
      <c r="I35" s="47">
        <f>'1-ЭС'!I16+'1-ЭС'!I19+'1-ЭС'!I22+'1-ЭС'!I25+'1-ЭС'!I31+'1-ЭС'!I37+'1-ЭС'!I43+'1-ЭС'!I49+'1-ЭС'!I52+'1-ЭС'!I55+'1-ЭС'!I58+'1-ЭС'!I61+'1-ЭС'!I64+'1-ЭС'!I28+'1-ЭС'!I34</f>
        <v>0</v>
      </c>
      <c r="J35" s="47">
        <f>'2-ЭС'!F16+'2-ЭС'!F35</f>
        <v>0</v>
      </c>
      <c r="K35" s="47">
        <f>'2-ЭС'!G16+'2-ЭС'!G35</f>
        <v>7284600</v>
      </c>
      <c r="L35" s="47">
        <f>'2-ЭС'!H16+'2-ЭС'!H35</f>
        <v>4745250</v>
      </c>
      <c r="M35" s="47">
        <f>'2-ЭС'!I16+'2-ЭС'!I35</f>
        <v>5842500</v>
      </c>
      <c r="N35" s="47">
        <f>'2-ЭС'!J16+'2-ЭС'!J35</f>
        <v>8594650</v>
      </c>
      <c r="O35" s="47">
        <f>'2-ЭС'!K16+'2-ЭС'!K35</f>
        <v>7488850</v>
      </c>
      <c r="P35" s="47">
        <f>'2-ЭС'!L16+'2-ЭС'!L35</f>
        <v>5721850</v>
      </c>
    </row>
    <row r="36" spans="1:16" ht="55.2">
      <c r="A36" s="89"/>
      <c r="B36" s="90"/>
      <c r="C36" s="89"/>
      <c r="D36" s="45" t="s">
        <v>9</v>
      </c>
      <c r="E36" s="46">
        <f t="shared" si="3"/>
        <v>2088300.0000000014</v>
      </c>
      <c r="F36" s="47">
        <f>'1-ЭС'!F17+'1-ЭС'!F20+'1-ЭС'!F23+'1-ЭС'!F26+'1-ЭС'!F32+'1-ЭС'!F38+'1-ЭС'!F44+'1-ЭС'!F50+'1-ЭС'!F53+'1-ЭС'!F56+'1-ЭС'!F59+'1-ЭС'!F62+'1-ЭС'!F65+'1-ЭС'!F29+'1-ЭС'!F35</f>
        <v>0</v>
      </c>
      <c r="G36" s="47">
        <f>'1-ЭС'!G17+'1-ЭС'!G20+'1-ЭС'!G23+'1-ЭС'!G26+'1-ЭС'!G32+'1-ЭС'!G38+'1-ЭС'!G44+'1-ЭС'!G50+'1-ЭС'!G53+'1-ЭС'!G56+'1-ЭС'!G59+'1-ЭС'!G62+'1-ЭС'!G65+'1-ЭС'!G29+'1-ЭС'!G35</f>
        <v>0</v>
      </c>
      <c r="H36" s="47">
        <f>'1-ЭС'!H17+'1-ЭС'!H20+'1-ЭС'!H23+'1-ЭС'!H26+'1-ЭС'!H32+'1-ЭС'!H38+'1-ЭС'!H44+'1-ЭС'!H50+'1-ЭС'!H53+'1-ЭС'!H56+'1-ЭС'!H59+'1-ЭС'!H62+'1-ЭС'!H65+'1-ЭС'!H29+'1-ЭС'!H35</f>
        <v>0</v>
      </c>
      <c r="I36" s="47">
        <f>'1-ЭС'!I17+'1-ЭС'!I20+'1-ЭС'!I23+'1-ЭС'!I26+'1-ЭС'!I32+'1-ЭС'!I38+'1-ЭС'!I44+'1-ЭС'!I50+'1-ЭС'!I53+'1-ЭС'!I56+'1-ЭС'!I59+'1-ЭС'!I62+'1-ЭС'!I65+'1-ЭС'!I29+'1-ЭС'!I35</f>
        <v>0</v>
      </c>
      <c r="J36" s="47">
        <f>'2-ЭС'!F17+'2-ЭС'!F36</f>
        <v>0</v>
      </c>
      <c r="K36" s="47">
        <f>'2-ЭС'!G17+'2-ЭС'!G36</f>
        <v>383400.00000000099</v>
      </c>
      <c r="L36" s="47">
        <f>'2-ЭС'!H17+'2-ЭС'!H36</f>
        <v>249750.00000000012</v>
      </c>
      <c r="M36" s="47">
        <f>'2-ЭС'!I17+'2-ЭС'!I36</f>
        <v>307500</v>
      </c>
      <c r="N36" s="47">
        <f>'2-ЭС'!J17+'2-ЭС'!J36</f>
        <v>452350</v>
      </c>
      <c r="O36" s="47">
        <f>'2-ЭС'!K17+'2-ЭС'!K36</f>
        <v>394150</v>
      </c>
      <c r="P36" s="47">
        <f>'2-ЭС'!L17+'2-ЭС'!L36</f>
        <v>301150.00000000012</v>
      </c>
    </row>
    <row r="37" spans="1:16">
      <c r="A37" s="89"/>
      <c r="B37" s="90"/>
      <c r="C37" s="89"/>
      <c r="D37" s="45" t="s">
        <v>10</v>
      </c>
      <c r="E37" s="46">
        <f t="shared" si="3"/>
        <v>609083377.49000001</v>
      </c>
      <c r="F37" s="47">
        <f>'1-ЭС'!F18+'1-ЭС'!F21+'1-ЭС'!F24+'1-ЭС'!F27+'1-ЭС'!F33+'1-ЭС'!F39+'1-ЭС'!F45+'1-ЭС'!F51+'1-ЭС'!F54+'1-ЭС'!F57+'1-ЭС'!F60+'1-ЭС'!F63+'1-ЭС'!F66+'1-ЭС'!F30+'1-ЭС'!F36</f>
        <v>35466689.420000002</v>
      </c>
      <c r="G37" s="47">
        <f>'1-ЭС'!G18+'1-ЭС'!G21+'1-ЭС'!G24+'1-ЭС'!G27+'1-ЭС'!G33+'1-ЭС'!G39+'1-ЭС'!G45+'1-ЭС'!G51+'1-ЭС'!G54+'1-ЭС'!G57+'1-ЭС'!G60+'1-ЭС'!G63+'1-ЭС'!G66+'1-ЭС'!G30+'1-ЭС'!G36</f>
        <v>128654949.06</v>
      </c>
      <c r="H37" s="47">
        <f>'1-ЭС'!H18+'1-ЭС'!H21+'1-ЭС'!H24+'1-ЭС'!H27+'1-ЭС'!H33+'1-ЭС'!H39+'1-ЭС'!H45+'1-ЭС'!H51+'1-ЭС'!H54+'1-ЭС'!H57+'1-ЭС'!H60+'1-ЭС'!H63+'1-ЭС'!H66+'1-ЭС'!H30+'1-ЭС'!H36</f>
        <v>444961739.00999999</v>
      </c>
      <c r="I37" s="47">
        <f>'1-ЭС'!I18+'1-ЭС'!I21+'1-ЭС'!I24+'1-ЭС'!I27+'1-ЭС'!I33+'1-ЭС'!I39+'1-ЭС'!I45+'1-ЭС'!I51+'1-ЭС'!I54+'1-ЭС'!I57+'1-ЭС'!I60+'1-ЭС'!I63+'1-ЭС'!I66+'1-ЭС'!I30+'1-ЭС'!I36</f>
        <v>0</v>
      </c>
      <c r="J37" s="47">
        <f>'2-ЭС'!F18+'2-ЭС'!F37</f>
        <v>0</v>
      </c>
      <c r="K37" s="47">
        <f>'2-ЭС'!G18+'2-ЭС'!G37</f>
        <v>0</v>
      </c>
      <c r="L37" s="47">
        <f>'2-ЭС'!H18+'2-ЭС'!H37</f>
        <v>0</v>
      </c>
      <c r="M37" s="47">
        <f>'2-ЭС'!I18+'2-ЭС'!I37</f>
        <v>0</v>
      </c>
      <c r="N37" s="47">
        <f>'2-ЭС'!J18+'2-ЭС'!J37</f>
        <v>0</v>
      </c>
      <c r="O37" s="47">
        <f>'2-ЭС'!K18+'2-ЭС'!K37</f>
        <v>0</v>
      </c>
      <c r="P37" s="47">
        <f>'2-ЭС'!L18+'2-ЭС'!L37</f>
        <v>0</v>
      </c>
    </row>
    <row r="38" spans="1:16" ht="15" customHeight="1">
      <c r="A38" s="89" t="s">
        <v>33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50.85" customHeight="1">
      <c r="A39" s="89" t="s">
        <v>34</v>
      </c>
      <c r="B39" s="90" t="s">
        <v>35</v>
      </c>
      <c r="C39" s="89" t="s">
        <v>12</v>
      </c>
      <c r="D39" s="45" t="s">
        <v>8</v>
      </c>
      <c r="E39" s="46">
        <f>SUM(F39:P39)</f>
        <v>7553335.1475055097</v>
      </c>
      <c r="F39" s="47">
        <f>'не надо 1'!F22</f>
        <v>0</v>
      </c>
      <c r="G39" s="47">
        <f>'не надо 1'!G22</f>
        <v>0</v>
      </c>
      <c r="H39" s="47">
        <f>'не надо 1'!H22</f>
        <v>0</v>
      </c>
      <c r="I39" s="47">
        <f>'не надо 1'!I22</f>
        <v>0</v>
      </c>
      <c r="J39" s="47">
        <f>'не надо 1'!J22</f>
        <v>0</v>
      </c>
      <c r="K39" s="47">
        <f>'не надо 1'!K22</f>
        <v>0</v>
      </c>
      <c r="L39" s="47">
        <f>'не надо 1'!L22</f>
        <v>1436475.49666498</v>
      </c>
      <c r="M39" s="47">
        <f>'не надо 1'!M22</f>
        <v>1478264.2466524399</v>
      </c>
      <c r="N39" s="47">
        <f>'не надо 1'!N22</f>
        <v>1513383.9447643301</v>
      </c>
      <c r="O39" s="47">
        <f>'не надо 1'!O22</f>
        <v>1545653.3903225099</v>
      </c>
      <c r="P39" s="47">
        <f>'не надо 1'!P22</f>
        <v>1579558.06910125</v>
      </c>
    </row>
    <row r="40" spans="1:16" ht="55.2">
      <c r="A40" s="89"/>
      <c r="B40" s="90"/>
      <c r="C40" s="89"/>
      <c r="D40" s="45" t="s">
        <v>9</v>
      </c>
      <c r="E40" s="46">
        <f>SUM(F40:P40)</f>
        <v>2547543.9551318693</v>
      </c>
      <c r="F40" s="47">
        <f>'не надо 1'!F23</f>
        <v>0</v>
      </c>
      <c r="G40" s="47">
        <f>'не надо 1'!G23</f>
        <v>0</v>
      </c>
      <c r="H40" s="47">
        <f>'не надо 1'!H23</f>
        <v>0</v>
      </c>
      <c r="I40" s="47">
        <f>'не надо 1'!I23</f>
        <v>0</v>
      </c>
      <c r="J40" s="47">
        <f>'не надо 1'!J23</f>
        <v>0</v>
      </c>
      <c r="K40" s="47">
        <f>'не надо 1'!K23</f>
        <v>0</v>
      </c>
      <c r="L40" s="47">
        <f>'не надо 1'!L23</f>
        <v>75603.973508683106</v>
      </c>
      <c r="M40" s="47">
        <f>'не надо 1'!M23</f>
        <v>77803.3814027599</v>
      </c>
      <c r="N40" s="47">
        <f>'не надо 1'!N23</f>
        <v>79651.786566543698</v>
      </c>
      <c r="O40" s="47">
        <f>'не надо 1'!O23</f>
        <v>81350.178438027098</v>
      </c>
      <c r="P40" s="47">
        <f>'не надо 1'!P23</f>
        <v>2233134.6352158557</v>
      </c>
    </row>
    <row r="41" spans="1:16">
      <c r="A41" s="89"/>
      <c r="B41" s="90"/>
      <c r="C41" s="89"/>
      <c r="D41" s="45" t="s">
        <v>10</v>
      </c>
      <c r="E41" s="46">
        <f>SUM(F41:P41)</f>
        <v>11480800</v>
      </c>
      <c r="F41" s="47">
        <f>'не надо 1'!F24</f>
        <v>2622300</v>
      </c>
      <c r="G41" s="47">
        <f>'не надо 1'!G24</f>
        <v>2600000</v>
      </c>
      <c r="H41" s="47">
        <f>'не надо 1'!H24</f>
        <v>2600000</v>
      </c>
      <c r="I41" s="47">
        <f>'не надо 1'!I24</f>
        <v>1700000</v>
      </c>
      <c r="J41" s="47">
        <f>'не надо 1'!J24</f>
        <v>700000</v>
      </c>
      <c r="K41" s="47">
        <f>'не надо 1'!K24</f>
        <v>658500</v>
      </c>
      <c r="L41" s="47">
        <f>'не надо 1'!L24</f>
        <v>600000</v>
      </c>
      <c r="M41" s="47">
        <f>'не надо 1'!M24</f>
        <v>0</v>
      </c>
      <c r="N41" s="47">
        <f>'не надо 1'!N24</f>
        <v>0</v>
      </c>
      <c r="O41" s="47">
        <f>'не надо 1'!O24</f>
        <v>0</v>
      </c>
      <c r="P41" s="47">
        <f>'не надо 1'!P24</f>
        <v>0</v>
      </c>
    </row>
    <row r="42" spans="1:16" ht="15" customHeight="1">
      <c r="A42" s="89" t="s">
        <v>36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51" customHeight="1">
      <c r="A43" s="93" t="s">
        <v>37</v>
      </c>
      <c r="B43" s="96" t="s">
        <v>17</v>
      </c>
      <c r="C43" s="93"/>
      <c r="D43" s="45" t="s">
        <v>8</v>
      </c>
      <c r="E43" s="46">
        <f>SUM(F43:P43)</f>
        <v>306115005.14750552</v>
      </c>
      <c r="F43" s="46">
        <f t="shared" ref="F43:P43" si="4">F11+F14+F18+F21+F25+F28+F32+F35+F39</f>
        <v>0</v>
      </c>
      <c r="G43" s="46">
        <f t="shared" si="4"/>
        <v>0</v>
      </c>
      <c r="H43" s="46">
        <f t="shared" si="4"/>
        <v>0</v>
      </c>
      <c r="I43" s="46">
        <f t="shared" si="4"/>
        <v>0</v>
      </c>
      <c r="J43" s="46">
        <f t="shared" si="4"/>
        <v>0</v>
      </c>
      <c r="K43" s="46">
        <f t="shared" si="4"/>
        <v>84334260</v>
      </c>
      <c r="L43" s="46">
        <f t="shared" si="4"/>
        <v>43195995.496664979</v>
      </c>
      <c r="M43" s="46">
        <f t="shared" si="4"/>
        <v>53198474.246652439</v>
      </c>
      <c r="N43" s="46">
        <f t="shared" si="4"/>
        <v>54862023.944764331</v>
      </c>
      <c r="O43" s="46">
        <f t="shared" si="4"/>
        <v>57997843.390322506</v>
      </c>
      <c r="P43" s="46">
        <f t="shared" si="4"/>
        <v>12526408.06910125</v>
      </c>
    </row>
    <row r="44" spans="1:16" ht="55.2">
      <c r="A44" s="94"/>
      <c r="B44" s="97"/>
      <c r="C44" s="94"/>
      <c r="D44" s="45" t="s">
        <v>9</v>
      </c>
      <c r="E44" s="46">
        <f>SUM(F44:P44)</f>
        <v>144522601.95513186</v>
      </c>
      <c r="F44" s="46">
        <f t="shared" ref="F44:P44" si="5">F12+F15+F19+F22+F26+F29+F33+F36+F40</f>
        <v>0</v>
      </c>
      <c r="G44" s="46">
        <f t="shared" si="5"/>
        <v>0</v>
      </c>
      <c r="H44" s="46">
        <f t="shared" si="5"/>
        <v>0</v>
      </c>
      <c r="I44" s="46">
        <f t="shared" si="5"/>
        <v>0</v>
      </c>
      <c r="J44" s="46">
        <f t="shared" si="5"/>
        <v>0</v>
      </c>
      <c r="K44" s="46">
        <f t="shared" si="5"/>
        <v>31451788</v>
      </c>
      <c r="L44" s="46">
        <f t="shared" si="5"/>
        <v>26307249.973508678</v>
      </c>
      <c r="M44" s="46">
        <f t="shared" si="5"/>
        <v>12415765.381402761</v>
      </c>
      <c r="N44" s="46">
        <f t="shared" si="5"/>
        <v>24015981.786566544</v>
      </c>
      <c r="O44" s="46">
        <f t="shared" si="5"/>
        <v>22959036.178438026</v>
      </c>
      <c r="P44" s="46">
        <f t="shared" si="5"/>
        <v>27372780.635215856</v>
      </c>
    </row>
    <row r="45" spans="1:16">
      <c r="A45" s="94"/>
      <c r="B45" s="97"/>
      <c r="C45" s="94"/>
      <c r="D45" s="45" t="s">
        <v>10</v>
      </c>
      <c r="E45" s="46">
        <f>SUM(F45:P45)</f>
        <v>983690889.42333329</v>
      </c>
      <c r="F45" s="46">
        <f t="shared" ref="F45:P45" si="6">F13+F16+F20+F23+F27+F30+F34+F37+F41</f>
        <v>49793927.079999998</v>
      </c>
      <c r="G45" s="46">
        <f t="shared" si="6"/>
        <v>246329656.40000001</v>
      </c>
      <c r="H45" s="46">
        <f t="shared" si="6"/>
        <v>487625158.00999999</v>
      </c>
      <c r="I45" s="46">
        <f t="shared" si="6"/>
        <v>29812310</v>
      </c>
      <c r="J45" s="46">
        <f t="shared" si="6"/>
        <v>32520980</v>
      </c>
      <c r="K45" s="46">
        <f t="shared" si="6"/>
        <v>24664366.199999999</v>
      </c>
      <c r="L45" s="46">
        <f t="shared" si="6"/>
        <v>15153243.800000004</v>
      </c>
      <c r="M45" s="46">
        <f t="shared" si="6"/>
        <v>22815354.666666672</v>
      </c>
      <c r="N45" s="46">
        <f t="shared" si="6"/>
        <v>24244551.600000009</v>
      </c>
      <c r="O45" s="46">
        <f t="shared" si="6"/>
        <v>28873967.666666672</v>
      </c>
      <c r="P45" s="46">
        <f t="shared" si="6"/>
        <v>21857374</v>
      </c>
    </row>
    <row r="46" spans="1:16" s="21" customFormat="1" hidden="1">
      <c r="A46" s="95"/>
      <c r="B46" s="95"/>
      <c r="C46" s="95"/>
      <c r="D46" s="48" t="s">
        <v>177</v>
      </c>
      <c r="E46" s="49">
        <f>E43+E44+E45</f>
        <v>1434328496.5259707</v>
      </c>
      <c r="F46" s="49">
        <f t="shared" ref="F46:P46" si="7">F43+F44+F45</f>
        <v>49793927.079999998</v>
      </c>
      <c r="G46" s="49">
        <f t="shared" si="7"/>
        <v>246329656.40000001</v>
      </c>
      <c r="H46" s="49">
        <f t="shared" si="7"/>
        <v>487625158.00999999</v>
      </c>
      <c r="I46" s="49">
        <f t="shared" si="7"/>
        <v>29812310</v>
      </c>
      <c r="J46" s="49">
        <f t="shared" si="7"/>
        <v>32520980</v>
      </c>
      <c r="K46" s="49">
        <f t="shared" si="7"/>
        <v>140450414.19999999</v>
      </c>
      <c r="L46" s="49">
        <f t="shared" si="7"/>
        <v>84656489.270173669</v>
      </c>
      <c r="M46" s="49">
        <f t="shared" si="7"/>
        <v>88429594.294721872</v>
      </c>
      <c r="N46" s="49">
        <f t="shared" si="7"/>
        <v>103122557.33133088</v>
      </c>
      <c r="O46" s="49">
        <f t="shared" si="7"/>
        <v>109830847.2354272</v>
      </c>
      <c r="P46" s="49">
        <f t="shared" si="7"/>
        <v>61756562.704317108</v>
      </c>
    </row>
    <row r="47" spans="1:16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9" spans="6:16">
      <c r="F49" s="22"/>
    </row>
    <row r="50" spans="6:16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45">
    <mergeCell ref="O3:P3"/>
    <mergeCell ref="L4:P4"/>
    <mergeCell ref="O5:P5"/>
    <mergeCell ref="B43:B46"/>
    <mergeCell ref="C43:C46"/>
    <mergeCell ref="A31:P31"/>
    <mergeCell ref="A32:A34"/>
    <mergeCell ref="B32:B34"/>
    <mergeCell ref="C32:C34"/>
    <mergeCell ref="A35:A37"/>
    <mergeCell ref="B35:B37"/>
    <mergeCell ref="C35:C37"/>
    <mergeCell ref="A24:P24"/>
    <mergeCell ref="A25:A27"/>
    <mergeCell ref="B25:B27"/>
    <mergeCell ref="C25:C27"/>
    <mergeCell ref="A43:A46"/>
    <mergeCell ref="A38:P38"/>
    <mergeCell ref="A39:A41"/>
    <mergeCell ref="B39:B41"/>
    <mergeCell ref="C39:C41"/>
    <mergeCell ref="A42:P42"/>
    <mergeCell ref="A28:A30"/>
    <mergeCell ref="B28:B30"/>
    <mergeCell ref="C28:C30"/>
    <mergeCell ref="A17:P17"/>
    <mergeCell ref="A18:A20"/>
    <mergeCell ref="B18:B20"/>
    <mergeCell ref="C18:C20"/>
    <mergeCell ref="A21:A23"/>
    <mergeCell ref="B21:B23"/>
    <mergeCell ref="C21:C23"/>
    <mergeCell ref="A10:P10"/>
    <mergeCell ref="A11:A13"/>
    <mergeCell ref="B11:B13"/>
    <mergeCell ref="C11:C13"/>
    <mergeCell ref="A14:A16"/>
    <mergeCell ref="B14:B16"/>
    <mergeCell ref="C14:C16"/>
    <mergeCell ref="A6:P6"/>
    <mergeCell ref="A8:A9"/>
    <mergeCell ref="B8:B9"/>
    <mergeCell ref="C8:C9"/>
    <mergeCell ref="D8:D9"/>
    <mergeCell ref="E8:P8"/>
  </mergeCells>
  <pageMargins left="0.70866141732283472" right="0.70866141732283472" top="0.74803149606299213" bottom="0.74803149606299213" header="0.51181102362204722" footer="0.51181102362204722"/>
  <pageSetup paperSize="9" scale="54" firstPageNumber="0" fitToHeight="1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view="pageBreakPreview" topLeftCell="A13" zoomScale="115" zoomScaleNormal="100" zoomScalePageLayoutView="115" workbookViewId="0">
      <selection activeCell="G8" sqref="G8"/>
    </sheetView>
  </sheetViews>
  <sheetFormatPr defaultRowHeight="14.4"/>
  <cols>
    <col min="1" max="1" width="6.88671875"/>
    <col min="2" max="2" width="45"/>
    <col min="3" max="3" width="16.5546875"/>
    <col min="4" max="4" width="23.44140625"/>
    <col min="5" max="5" width="10.44140625"/>
    <col min="6" max="6" width="14.109375"/>
    <col min="7" max="7" width="14.88671875"/>
    <col min="8" max="9" width="14.109375"/>
    <col min="10" max="10" width="14"/>
    <col min="11" max="11" width="14.109375"/>
    <col min="12" max="13" width="14"/>
    <col min="14" max="14" width="15.109375"/>
    <col min="15" max="1025" width="8.6640625"/>
  </cols>
  <sheetData>
    <row r="1" spans="1:21">
      <c r="J1" s="98" t="s">
        <v>38</v>
      </c>
      <c r="K1" s="98"/>
      <c r="L1" s="98"/>
      <c r="M1" s="98"/>
    </row>
    <row r="3" spans="1:21" ht="35.25" customHeight="1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21">
      <c r="A4" s="6"/>
      <c r="B4" s="6"/>
      <c r="C4" s="6"/>
      <c r="D4" s="6"/>
      <c r="E4" s="6"/>
    </row>
    <row r="5" spans="1:21" s="8" customFormat="1" ht="14.25" customHeight="1">
      <c r="A5" s="87" t="s">
        <v>0</v>
      </c>
      <c r="B5" s="88" t="s">
        <v>1</v>
      </c>
      <c r="C5" s="88" t="s">
        <v>2</v>
      </c>
      <c r="D5" s="88" t="s">
        <v>3</v>
      </c>
      <c r="E5" s="88" t="s">
        <v>40</v>
      </c>
      <c r="F5" s="88"/>
      <c r="G5" s="88"/>
      <c r="H5" s="88"/>
      <c r="I5" s="88"/>
      <c r="J5" s="88"/>
      <c r="K5" s="88"/>
      <c r="L5" s="88"/>
      <c r="M5" s="88"/>
      <c r="N5" s="7"/>
    </row>
    <row r="6" spans="1:21" ht="37.5" customHeight="1">
      <c r="A6" s="87"/>
      <c r="B6" s="88"/>
      <c r="C6" s="88"/>
      <c r="D6" s="88"/>
      <c r="E6" s="2" t="s">
        <v>5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7"/>
    </row>
    <row r="7" spans="1:21" ht="45" customHeight="1">
      <c r="A7" s="100" t="s">
        <v>6</v>
      </c>
      <c r="B7" s="101" t="s">
        <v>41</v>
      </c>
      <c r="C7" s="102" t="s">
        <v>12</v>
      </c>
      <c r="D7" s="4" t="s">
        <v>8</v>
      </c>
      <c r="E7" s="9">
        <f t="shared" ref="E7:E21" si="0">SUM(F7:M7)</f>
        <v>18134.153278571401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18134.153278571401</v>
      </c>
      <c r="M7" s="9">
        <v>0</v>
      </c>
      <c r="N7" s="10"/>
    </row>
    <row r="8" spans="1:21" ht="27" customHeight="1">
      <c r="A8" s="100"/>
      <c r="B8" s="101"/>
      <c r="C8" s="102"/>
      <c r="D8" s="5" t="s">
        <v>9</v>
      </c>
      <c r="E8" s="9">
        <f t="shared" si="0"/>
        <v>1466.6341199248129</v>
      </c>
      <c r="F8" s="9">
        <v>0</v>
      </c>
      <c r="G8" s="9">
        <f>6792.98-6280.775</f>
        <v>512.20499999999993</v>
      </c>
      <c r="H8" s="9">
        <v>0</v>
      </c>
      <c r="I8" s="9">
        <v>0</v>
      </c>
      <c r="J8" s="9">
        <v>0</v>
      </c>
      <c r="K8" s="9">
        <v>0</v>
      </c>
      <c r="L8" s="9">
        <v>954.42911992481299</v>
      </c>
      <c r="M8" s="9">
        <v>0</v>
      </c>
      <c r="N8" s="7"/>
    </row>
    <row r="9" spans="1:21" ht="26.4">
      <c r="A9" s="100"/>
      <c r="B9" s="101"/>
      <c r="C9" s="102"/>
      <c r="D9" s="5" t="s">
        <v>42</v>
      </c>
      <c r="E9" s="9">
        <f t="shared" si="0"/>
        <v>25382.074730868299</v>
      </c>
      <c r="F9" s="9">
        <v>0</v>
      </c>
      <c r="G9" s="9">
        <v>6280.7749999999996</v>
      </c>
      <c r="H9" s="9">
        <v>0</v>
      </c>
      <c r="I9" s="9">
        <v>0</v>
      </c>
      <c r="J9" s="9">
        <v>0</v>
      </c>
      <c r="K9" s="9">
        <v>0</v>
      </c>
      <c r="L9" s="9">
        <v>19101.299730868301</v>
      </c>
      <c r="M9" s="9"/>
      <c r="N9" s="7"/>
    </row>
    <row r="10" spans="1:21" ht="36.75" customHeight="1">
      <c r="A10" s="100" t="s">
        <v>11</v>
      </c>
      <c r="B10" s="101" t="s">
        <v>43</v>
      </c>
      <c r="C10" s="102" t="s">
        <v>12</v>
      </c>
      <c r="D10" s="4" t="s">
        <v>8</v>
      </c>
      <c r="E10" s="9">
        <f t="shared" si="0"/>
        <v>23375.296897180298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23375.296897180298</v>
      </c>
      <c r="N10" s="10"/>
    </row>
    <row r="11" spans="1:21" ht="39.6">
      <c r="A11" s="100"/>
      <c r="B11" s="101"/>
      <c r="C11" s="102"/>
      <c r="D11" s="5" t="s">
        <v>9</v>
      </c>
      <c r="E11" s="9">
        <f t="shared" si="0"/>
        <v>1230.2787840621199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1230.2787840621199</v>
      </c>
      <c r="N11" s="7"/>
    </row>
    <row r="12" spans="1:21" ht="26.4">
      <c r="A12" s="100"/>
      <c r="B12" s="101"/>
      <c r="C12" s="102"/>
      <c r="D12" s="5" t="s">
        <v>42</v>
      </c>
      <c r="E12" s="9">
        <f t="shared" si="0"/>
        <v>28042.50230523225</v>
      </c>
      <c r="F12" s="9">
        <v>0</v>
      </c>
      <c r="G12" s="9">
        <v>0</v>
      </c>
      <c r="H12" s="9">
        <v>0</v>
      </c>
      <c r="I12" s="9">
        <v>1791.2227142347899</v>
      </c>
      <c r="J12" s="9">
        <v>5404.8090701441597</v>
      </c>
      <c r="K12" s="9">
        <v>0</v>
      </c>
      <c r="L12" s="9">
        <v>0</v>
      </c>
      <c r="M12" s="9">
        <v>20846.470520853301</v>
      </c>
      <c r="N12" s="7"/>
    </row>
    <row r="13" spans="1:21" ht="43.5" customHeight="1">
      <c r="A13" s="100" t="s">
        <v>13</v>
      </c>
      <c r="B13" s="101" t="s">
        <v>44</v>
      </c>
      <c r="C13" s="102" t="s">
        <v>12</v>
      </c>
      <c r="D13" s="4" t="s">
        <v>8</v>
      </c>
      <c r="E13" s="9">
        <f t="shared" si="0"/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/>
    </row>
    <row r="14" spans="1:21" ht="24.75" customHeight="1">
      <c r="A14" s="100"/>
      <c r="B14" s="101"/>
      <c r="C14" s="102"/>
      <c r="D14" s="5" t="s">
        <v>9</v>
      </c>
      <c r="E14" s="9">
        <f t="shared" si="0"/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1"/>
    </row>
    <row r="15" spans="1:21" ht="26.4">
      <c r="A15" s="100"/>
      <c r="B15" s="101"/>
      <c r="C15" s="102"/>
      <c r="D15" s="5" t="s">
        <v>42</v>
      </c>
      <c r="E15" s="9">
        <f t="shared" si="0"/>
        <v>6955.4466032627897</v>
      </c>
      <c r="F15" s="9">
        <v>0</v>
      </c>
      <c r="G15" s="9">
        <v>0</v>
      </c>
      <c r="H15" s="9">
        <v>0</v>
      </c>
      <c r="I15" s="9">
        <v>0</v>
      </c>
      <c r="J15" s="9">
        <v>1669.07243148106</v>
      </c>
      <c r="K15" s="9">
        <v>5286.3741717817302</v>
      </c>
      <c r="L15" s="9">
        <v>0</v>
      </c>
      <c r="M15" s="9">
        <v>0</v>
      </c>
      <c r="N15" s="11"/>
    </row>
    <row r="16" spans="1:21" ht="43.5" customHeight="1">
      <c r="A16" s="100" t="s">
        <v>14</v>
      </c>
      <c r="B16" s="101" t="s">
        <v>45</v>
      </c>
      <c r="C16" s="102" t="s">
        <v>12</v>
      </c>
      <c r="D16" s="4" t="s">
        <v>8</v>
      </c>
      <c r="E16" s="9">
        <f t="shared" si="0"/>
        <v>118784.09981664465</v>
      </c>
      <c r="F16" s="9">
        <v>20729.654367038402</v>
      </c>
      <c r="G16" s="9">
        <v>23721.572952996499</v>
      </c>
      <c r="H16" s="9">
        <v>24404.435480031301</v>
      </c>
      <c r="I16" s="9">
        <v>22222.185251720501</v>
      </c>
      <c r="J16" s="9">
        <v>8477.7979369921504</v>
      </c>
      <c r="K16" s="9">
        <v>19228.4538278658</v>
      </c>
      <c r="L16" s="9">
        <v>0</v>
      </c>
      <c r="M16" s="9">
        <v>0</v>
      </c>
      <c r="N16" s="10"/>
      <c r="O16" s="8"/>
      <c r="P16" s="8"/>
      <c r="Q16" s="8"/>
      <c r="R16" s="8"/>
      <c r="S16" s="8"/>
      <c r="T16" s="8"/>
      <c r="U16" s="8"/>
    </row>
    <row r="17" spans="1:21" ht="39.6">
      <c r="A17" s="100"/>
      <c r="B17" s="101"/>
      <c r="C17" s="102"/>
      <c r="D17" s="5" t="s">
        <v>9</v>
      </c>
      <c r="E17" s="9">
        <f t="shared" si="0"/>
        <v>5739.5898875604289</v>
      </c>
      <c r="F17" s="9">
        <v>1091.0344403704401</v>
      </c>
      <c r="G17" s="9">
        <f>1248.504-512.205</f>
        <v>736.29899999999986</v>
      </c>
      <c r="H17" s="9">
        <v>1284.44397263323</v>
      </c>
      <c r="I17" s="9">
        <v>1169.58869745897</v>
      </c>
      <c r="J17" s="9">
        <v>446.19989142063901</v>
      </c>
      <c r="K17" s="9">
        <v>1012.02388567715</v>
      </c>
      <c r="L17" s="9">
        <v>0</v>
      </c>
      <c r="M17" s="9">
        <v>0</v>
      </c>
      <c r="N17" s="11"/>
      <c r="O17" s="8"/>
      <c r="P17" s="8"/>
      <c r="Q17" s="8"/>
      <c r="R17" s="8"/>
      <c r="S17" s="8"/>
      <c r="T17" s="8"/>
      <c r="U17" s="8"/>
    </row>
    <row r="18" spans="1:21" ht="26.4">
      <c r="A18" s="100"/>
      <c r="B18" s="101"/>
      <c r="C18" s="102"/>
      <c r="D18" s="5" t="s">
        <v>42</v>
      </c>
      <c r="E18" s="9">
        <f t="shared" si="0"/>
        <v>33567.953868019526</v>
      </c>
      <c r="F18" s="9">
        <v>5800.4362652605796</v>
      </c>
      <c r="G18" s="9">
        <v>0</v>
      </c>
      <c r="H18" s="9">
        <v>6828.6894747589404</v>
      </c>
      <c r="I18" s="9">
        <f>9053.337605-1791.222714</f>
        <v>7262.1148910000011</v>
      </c>
      <c r="J18" s="9">
        <f>11714.862245-5404.80907-1669.072431</f>
        <v>4640.9807440000004</v>
      </c>
      <c r="K18" s="9">
        <f>14322.106665-5286.374172</f>
        <v>9035.7324929999995</v>
      </c>
      <c r="L18" s="9">
        <v>0</v>
      </c>
      <c r="M18" s="9">
        <v>0</v>
      </c>
      <c r="N18" s="11"/>
      <c r="O18" s="8"/>
      <c r="P18" s="8"/>
      <c r="Q18" s="8"/>
      <c r="R18" s="8"/>
      <c r="S18" s="8"/>
      <c r="T18" s="8"/>
      <c r="U18" s="8"/>
    </row>
    <row r="19" spans="1:21" ht="39.75" customHeight="1">
      <c r="A19" s="103"/>
      <c r="B19" s="104" t="s">
        <v>46</v>
      </c>
      <c r="C19" s="105"/>
      <c r="D19" s="4" t="s">
        <v>8</v>
      </c>
      <c r="E19" s="9">
        <f t="shared" si="0"/>
        <v>160293.54999239635</v>
      </c>
      <c r="F19" s="9">
        <f t="shared" ref="F19:M21" si="1">F7+F10+F13+F16</f>
        <v>20729.654367038402</v>
      </c>
      <c r="G19" s="9">
        <f t="shared" si="1"/>
        <v>23721.572952996499</v>
      </c>
      <c r="H19" s="9">
        <f t="shared" si="1"/>
        <v>24404.435480031301</v>
      </c>
      <c r="I19" s="9">
        <f t="shared" si="1"/>
        <v>22222.185251720501</v>
      </c>
      <c r="J19" s="9">
        <f t="shared" si="1"/>
        <v>8477.7979369921504</v>
      </c>
      <c r="K19" s="9">
        <f t="shared" si="1"/>
        <v>19228.4538278658</v>
      </c>
      <c r="L19" s="9">
        <f t="shared" si="1"/>
        <v>18134.153278571401</v>
      </c>
      <c r="M19" s="9">
        <f t="shared" si="1"/>
        <v>23375.296897180298</v>
      </c>
      <c r="N19" s="10"/>
      <c r="O19" s="8"/>
      <c r="P19" s="8"/>
      <c r="Q19" s="8"/>
      <c r="R19" s="8"/>
      <c r="S19" s="8"/>
      <c r="T19" s="8"/>
      <c r="U19" s="8"/>
    </row>
    <row r="20" spans="1:21" ht="24.75" customHeight="1">
      <c r="A20" s="103"/>
      <c r="B20" s="104"/>
      <c r="C20" s="105"/>
      <c r="D20" s="5" t="s">
        <v>9</v>
      </c>
      <c r="E20" s="9">
        <f t="shared" si="0"/>
        <v>8436.502791547362</v>
      </c>
      <c r="F20" s="9">
        <f t="shared" si="1"/>
        <v>1091.0344403704401</v>
      </c>
      <c r="G20" s="9">
        <f t="shared" si="1"/>
        <v>1248.5039999999999</v>
      </c>
      <c r="H20" s="9">
        <f t="shared" si="1"/>
        <v>1284.44397263323</v>
      </c>
      <c r="I20" s="9">
        <f t="shared" si="1"/>
        <v>1169.58869745897</v>
      </c>
      <c r="J20" s="9">
        <f t="shared" si="1"/>
        <v>446.19989142063901</v>
      </c>
      <c r="K20" s="9">
        <f t="shared" si="1"/>
        <v>1012.02388567715</v>
      </c>
      <c r="L20" s="9">
        <f t="shared" si="1"/>
        <v>954.42911992481299</v>
      </c>
      <c r="M20" s="9">
        <f t="shared" si="1"/>
        <v>1230.2787840621199</v>
      </c>
      <c r="N20" s="11"/>
      <c r="O20" s="8"/>
      <c r="P20" s="8"/>
      <c r="Q20" s="8"/>
      <c r="R20" s="8"/>
      <c r="S20" s="8"/>
      <c r="T20" s="8"/>
      <c r="U20" s="8"/>
    </row>
    <row r="21" spans="1:21" ht="26.4">
      <c r="A21" s="103"/>
      <c r="B21" s="104"/>
      <c r="C21" s="105"/>
      <c r="D21" s="5" t="s">
        <v>42</v>
      </c>
      <c r="E21" s="9">
        <f t="shared" si="0"/>
        <v>93947.97750738285</v>
      </c>
      <c r="F21" s="9">
        <f t="shared" si="1"/>
        <v>5800.4362652605796</v>
      </c>
      <c r="G21" s="9">
        <f t="shared" si="1"/>
        <v>6280.7749999999996</v>
      </c>
      <c r="H21" s="9">
        <f t="shared" si="1"/>
        <v>6828.6894747589404</v>
      </c>
      <c r="I21" s="9">
        <f t="shared" si="1"/>
        <v>9053.3376052347903</v>
      </c>
      <c r="J21" s="9">
        <f t="shared" si="1"/>
        <v>11714.86224562522</v>
      </c>
      <c r="K21" s="9">
        <f t="shared" si="1"/>
        <v>14322.10666478173</v>
      </c>
      <c r="L21" s="9">
        <f t="shared" si="1"/>
        <v>19101.299730868301</v>
      </c>
      <c r="M21" s="9">
        <f t="shared" si="1"/>
        <v>20846.470520853301</v>
      </c>
    </row>
  </sheetData>
  <mergeCells count="22">
    <mergeCell ref="A19:A21"/>
    <mergeCell ref="B19:B21"/>
    <mergeCell ref="C19:C21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  <mergeCell ref="J1:M1"/>
    <mergeCell ref="A3:M3"/>
    <mergeCell ref="A5:A6"/>
    <mergeCell ref="B5:B6"/>
    <mergeCell ref="C5:C6"/>
    <mergeCell ref="D5:D6"/>
    <mergeCell ref="E5:M5"/>
  </mergeCells>
  <pageMargins left="0.70833333333333304" right="0.70833333333333304" top="0.74791666666666701" bottom="0.74791666666666701" header="0.51180555555555496" footer="0.51180555555555496"/>
  <pageSetup paperSize="9" scale="40" firstPageNumber="0" fitToHeight="1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view="pageBreakPreview" zoomScale="70" zoomScaleNormal="100" zoomScalePageLayoutView="70" workbookViewId="0">
      <selection activeCell="H24" sqref="H24"/>
    </sheetView>
  </sheetViews>
  <sheetFormatPr defaultRowHeight="14.4"/>
  <cols>
    <col min="1" max="1" width="6.88671875"/>
    <col min="2" max="2" width="45"/>
    <col min="3" max="3" width="16.5546875"/>
    <col min="4" max="4" width="23.44140625"/>
    <col min="5" max="5" width="10.44140625"/>
    <col min="6" max="10" width="14.88671875"/>
    <col min="11" max="12" width="14.109375"/>
    <col min="13" max="13" width="14"/>
    <col min="14" max="14" width="14.109375"/>
    <col min="15" max="16" width="14"/>
    <col min="17" max="17" width="15.109375"/>
    <col min="18" max="1025" width="8.6640625"/>
  </cols>
  <sheetData>
    <row r="1" spans="1:24">
      <c r="M1" s="98" t="s">
        <v>47</v>
      </c>
      <c r="N1" s="98"/>
      <c r="O1" s="98"/>
      <c r="P1" s="98"/>
    </row>
    <row r="3" spans="1:24" ht="35.25" customHeight="1">
      <c r="A3" s="99" t="s">
        <v>48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24">
      <c r="A4" s="6"/>
      <c r="B4" s="6"/>
      <c r="C4" s="6"/>
      <c r="D4" s="6"/>
      <c r="E4" s="6"/>
    </row>
    <row r="5" spans="1:24" s="8" customFormat="1" ht="14.25" customHeight="1">
      <c r="A5" s="87" t="s">
        <v>0</v>
      </c>
      <c r="B5" s="88" t="s">
        <v>1</v>
      </c>
      <c r="C5" s="88" t="s">
        <v>2</v>
      </c>
      <c r="D5" s="88" t="s">
        <v>3</v>
      </c>
      <c r="E5" s="88" t="s">
        <v>40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7"/>
    </row>
    <row r="6" spans="1:24" ht="37.5" customHeight="1">
      <c r="A6" s="87"/>
      <c r="B6" s="88"/>
      <c r="C6" s="88"/>
      <c r="D6" s="88"/>
      <c r="E6" s="2" t="s">
        <v>5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7"/>
    </row>
    <row r="7" spans="1:24" ht="45" customHeight="1">
      <c r="A7" s="100" t="s">
        <v>49</v>
      </c>
      <c r="B7" s="101" t="s">
        <v>50</v>
      </c>
      <c r="C7" s="102" t="s">
        <v>12</v>
      </c>
      <c r="D7" s="4" t="s">
        <v>8</v>
      </c>
      <c r="E7" s="9">
        <f t="shared" ref="E7:E18" si="0">SUM(F7:P7)</f>
        <v>9843.7599999999984</v>
      </c>
      <c r="F7" s="12">
        <v>0</v>
      </c>
      <c r="G7" s="12">
        <v>756.38</v>
      </c>
      <c r="H7" s="12">
        <v>9087.3799999999992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0"/>
    </row>
    <row r="8" spans="1:24" ht="27" customHeight="1">
      <c r="A8" s="100"/>
      <c r="B8" s="101"/>
      <c r="C8" s="102"/>
      <c r="D8" s="5" t="s">
        <v>9</v>
      </c>
      <c r="E8" s="9">
        <f t="shared" si="0"/>
        <v>660.65</v>
      </c>
      <c r="F8" s="12">
        <v>0</v>
      </c>
      <c r="G8" s="12">
        <v>50.76</v>
      </c>
      <c r="H8" s="12">
        <v>609.89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7"/>
    </row>
    <row r="9" spans="1:24" ht="26.4">
      <c r="A9" s="100"/>
      <c r="B9" s="101"/>
      <c r="C9" s="102"/>
      <c r="D9" s="5" t="s">
        <v>42</v>
      </c>
      <c r="E9" s="9">
        <f t="shared" si="0"/>
        <v>2708.69</v>
      </c>
      <c r="F9" s="12">
        <v>0</v>
      </c>
      <c r="G9" s="12">
        <v>208.14</v>
      </c>
      <c r="H9" s="12">
        <v>2500.5500000000002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7"/>
    </row>
    <row r="10" spans="1:24" ht="45" customHeight="1">
      <c r="A10" s="100" t="s">
        <v>51</v>
      </c>
      <c r="B10" s="101" t="s">
        <v>52</v>
      </c>
      <c r="C10" s="102" t="s">
        <v>12</v>
      </c>
      <c r="D10" s="4" t="s">
        <v>8</v>
      </c>
      <c r="E10" s="9">
        <f t="shared" si="0"/>
        <v>5279.24</v>
      </c>
      <c r="F10" s="9">
        <v>0</v>
      </c>
      <c r="G10" s="9">
        <v>0</v>
      </c>
      <c r="H10" s="9">
        <v>0</v>
      </c>
      <c r="I10" s="9">
        <v>0</v>
      </c>
      <c r="J10" s="9">
        <v>394.95</v>
      </c>
      <c r="K10" s="9">
        <v>4884.29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0"/>
    </row>
    <row r="11" spans="1:24" ht="27" customHeight="1">
      <c r="A11" s="100"/>
      <c r="B11" s="101"/>
      <c r="C11" s="102"/>
      <c r="D11" s="5" t="s">
        <v>9</v>
      </c>
      <c r="E11" s="9">
        <f t="shared" si="0"/>
        <v>354.31</v>
      </c>
      <c r="F11" s="9">
        <v>0</v>
      </c>
      <c r="G11" s="9">
        <v>0</v>
      </c>
      <c r="H11" s="9">
        <v>0</v>
      </c>
      <c r="I11" s="9">
        <v>0</v>
      </c>
      <c r="J11" s="9">
        <v>26.51</v>
      </c>
      <c r="K11" s="9">
        <v>327.8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7"/>
    </row>
    <row r="12" spans="1:24" ht="26.4">
      <c r="A12" s="100"/>
      <c r="B12" s="101"/>
      <c r="C12" s="102"/>
      <c r="D12" s="5" t="s">
        <v>42</v>
      </c>
      <c r="E12" s="9">
        <f t="shared" si="0"/>
        <v>1452.69</v>
      </c>
      <c r="F12" s="9">
        <v>0</v>
      </c>
      <c r="G12" s="9">
        <v>0</v>
      </c>
      <c r="H12" s="9">
        <v>0</v>
      </c>
      <c r="I12" s="9">
        <v>0</v>
      </c>
      <c r="J12" s="9">
        <v>108.6808</v>
      </c>
      <c r="K12" s="9">
        <v>1344.0092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7"/>
    </row>
    <row r="13" spans="1:24" ht="45" customHeight="1">
      <c r="A13" s="100" t="s">
        <v>53</v>
      </c>
      <c r="B13" s="101" t="s">
        <v>54</v>
      </c>
      <c r="C13" s="102" t="s">
        <v>12</v>
      </c>
      <c r="D13" s="4" t="s">
        <v>8</v>
      </c>
      <c r="E13" s="9">
        <f t="shared" si="0"/>
        <v>37476.67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2424.52</v>
      </c>
      <c r="M13" s="9">
        <v>11358.46</v>
      </c>
      <c r="N13" s="9">
        <v>11681.26</v>
      </c>
      <c r="O13" s="9">
        <v>12012.43</v>
      </c>
      <c r="P13" s="9">
        <v>0</v>
      </c>
      <c r="Q13" s="10"/>
    </row>
    <row r="14" spans="1:24" ht="27" customHeight="1">
      <c r="A14" s="100"/>
      <c r="B14" s="101"/>
      <c r="C14" s="102"/>
      <c r="D14" s="5" t="s">
        <v>9</v>
      </c>
      <c r="E14" s="9">
        <f t="shared" si="0"/>
        <v>2515.21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162.72</v>
      </c>
      <c r="M14" s="9">
        <v>762.31</v>
      </c>
      <c r="N14" s="9">
        <v>783.98</v>
      </c>
      <c r="O14" s="9">
        <v>806.2</v>
      </c>
      <c r="P14" s="9">
        <v>0</v>
      </c>
      <c r="Q14" s="7"/>
    </row>
    <row r="15" spans="1:24" ht="26.4">
      <c r="A15" s="100"/>
      <c r="B15" s="101"/>
      <c r="C15" s="102"/>
      <c r="D15" s="5" t="s">
        <v>42</v>
      </c>
      <c r="E15" s="9">
        <f t="shared" si="0"/>
        <v>10312.36333333334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667.14400000000001</v>
      </c>
      <c r="M15" s="9">
        <v>3125.4786666666701</v>
      </c>
      <c r="N15" s="9">
        <v>3214.2986666666702</v>
      </c>
      <c r="O15" s="9">
        <v>3305.442</v>
      </c>
      <c r="P15" s="9">
        <v>0</v>
      </c>
      <c r="Q15" s="7"/>
    </row>
    <row r="16" spans="1:24" ht="39.75" customHeight="1">
      <c r="A16" s="103"/>
      <c r="B16" s="88" t="s">
        <v>46</v>
      </c>
      <c r="C16" s="105"/>
      <c r="D16" s="4" t="s">
        <v>8</v>
      </c>
      <c r="E16" s="9">
        <f t="shared" si="0"/>
        <v>52599.67</v>
      </c>
      <c r="F16" s="9">
        <f t="shared" ref="F16:P16" si="1">F7+F10+F13</f>
        <v>0</v>
      </c>
      <c r="G16" s="9">
        <f t="shared" si="1"/>
        <v>756.38</v>
      </c>
      <c r="H16" s="9">
        <f t="shared" si="1"/>
        <v>9087.3799999999992</v>
      </c>
      <c r="I16" s="9">
        <f t="shared" si="1"/>
        <v>0</v>
      </c>
      <c r="J16" s="9">
        <f t="shared" si="1"/>
        <v>394.95</v>
      </c>
      <c r="K16" s="9">
        <f t="shared" si="1"/>
        <v>4884.29</v>
      </c>
      <c r="L16" s="9">
        <f t="shared" si="1"/>
        <v>2424.52</v>
      </c>
      <c r="M16" s="9">
        <f t="shared" si="1"/>
        <v>11358.46</v>
      </c>
      <c r="N16" s="9">
        <f t="shared" si="1"/>
        <v>11681.26</v>
      </c>
      <c r="O16" s="9">
        <f t="shared" si="1"/>
        <v>12012.43</v>
      </c>
      <c r="P16" s="9">
        <f t="shared" si="1"/>
        <v>0</v>
      </c>
      <c r="Q16" s="10"/>
      <c r="R16" s="8"/>
      <c r="S16" s="8"/>
      <c r="T16" s="8"/>
      <c r="U16" s="8"/>
      <c r="V16" s="8"/>
      <c r="W16" s="8"/>
      <c r="X16" s="8"/>
    </row>
    <row r="17" spans="1:24" ht="24.75" customHeight="1">
      <c r="A17" s="103"/>
      <c r="B17" s="88"/>
      <c r="C17" s="105"/>
      <c r="D17" s="5" t="s">
        <v>9</v>
      </c>
      <c r="E17" s="9">
        <f t="shared" si="0"/>
        <v>3530.17</v>
      </c>
      <c r="F17" s="9">
        <f t="shared" ref="F17:P17" si="2">F8+F11+F14</f>
        <v>0</v>
      </c>
      <c r="G17" s="9">
        <f t="shared" si="2"/>
        <v>50.76</v>
      </c>
      <c r="H17" s="9">
        <f t="shared" si="2"/>
        <v>609.89</v>
      </c>
      <c r="I17" s="9">
        <f t="shared" si="2"/>
        <v>0</v>
      </c>
      <c r="J17" s="9">
        <f t="shared" si="2"/>
        <v>26.51</v>
      </c>
      <c r="K17" s="9">
        <f t="shared" si="2"/>
        <v>327.8</v>
      </c>
      <c r="L17" s="9">
        <f t="shared" si="2"/>
        <v>162.72</v>
      </c>
      <c r="M17" s="9">
        <f t="shared" si="2"/>
        <v>762.31</v>
      </c>
      <c r="N17" s="9">
        <f t="shared" si="2"/>
        <v>783.98</v>
      </c>
      <c r="O17" s="9">
        <f t="shared" si="2"/>
        <v>806.2</v>
      </c>
      <c r="P17" s="9">
        <f t="shared" si="2"/>
        <v>0</v>
      </c>
      <c r="Q17" s="11"/>
      <c r="R17" s="8"/>
      <c r="S17" s="8"/>
      <c r="T17" s="8"/>
      <c r="U17" s="8"/>
      <c r="V17" s="8"/>
      <c r="W17" s="8"/>
      <c r="X17" s="8"/>
    </row>
    <row r="18" spans="1:24" ht="26.4">
      <c r="A18" s="103"/>
      <c r="B18" s="88"/>
      <c r="C18" s="105"/>
      <c r="D18" s="5" t="s">
        <v>42</v>
      </c>
      <c r="E18" s="9">
        <f t="shared" si="0"/>
        <v>14473.743333333339</v>
      </c>
      <c r="F18" s="9">
        <f t="shared" ref="F18:P18" si="3">F9+F12+F15</f>
        <v>0</v>
      </c>
      <c r="G18" s="9">
        <f t="shared" si="3"/>
        <v>208.14</v>
      </c>
      <c r="H18" s="9">
        <f t="shared" si="3"/>
        <v>2500.5500000000002</v>
      </c>
      <c r="I18" s="9">
        <f t="shared" si="3"/>
        <v>0</v>
      </c>
      <c r="J18" s="9">
        <f t="shared" si="3"/>
        <v>108.6808</v>
      </c>
      <c r="K18" s="9">
        <f t="shared" si="3"/>
        <v>1344.0092</v>
      </c>
      <c r="L18" s="9">
        <f t="shared" si="3"/>
        <v>667.14400000000001</v>
      </c>
      <c r="M18" s="9">
        <f t="shared" si="3"/>
        <v>3125.4786666666701</v>
      </c>
      <c r="N18" s="9">
        <f t="shared" si="3"/>
        <v>3214.2986666666702</v>
      </c>
      <c r="O18" s="9">
        <f t="shared" si="3"/>
        <v>3305.442</v>
      </c>
      <c r="P18" s="9">
        <f t="shared" si="3"/>
        <v>0</v>
      </c>
    </row>
  </sheetData>
  <mergeCells count="19"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  <mergeCell ref="C10:C12"/>
    <mergeCell ref="M1:P1"/>
    <mergeCell ref="A3:P3"/>
    <mergeCell ref="A5:A6"/>
    <mergeCell ref="B5:B6"/>
    <mergeCell ref="C5:C6"/>
    <mergeCell ref="D5:D6"/>
    <mergeCell ref="E5:P5"/>
  </mergeCells>
  <pageMargins left="0.70833333333333304" right="0.70833333333333304" top="0.74791666666666701" bottom="0.74791666666666701" header="0.51180555555555496" footer="0.51180555555555496"/>
  <pageSetup paperSize="9" scale="33" firstPageNumber="0" fitToHeight="1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view="pageBreakPreview" zoomScale="85" zoomScaleNormal="70" zoomScalePageLayoutView="85" workbookViewId="0">
      <selection activeCell="E17" sqref="E17"/>
    </sheetView>
  </sheetViews>
  <sheetFormatPr defaultRowHeight="14.4"/>
  <cols>
    <col min="1" max="1" width="6.88671875" style="13"/>
    <col min="2" max="2" width="35.5546875" style="6"/>
    <col min="3" max="3" width="14.5546875" style="6"/>
    <col min="4" max="4" width="40.88671875" style="6"/>
    <col min="5" max="5" width="16.5546875" style="6" bestFit="1" customWidth="1"/>
    <col min="6" max="7" width="12.44140625" style="6" bestFit="1" customWidth="1"/>
    <col min="8" max="8" width="13.44140625" style="6" bestFit="1" customWidth="1"/>
    <col min="9" max="9" width="14.5546875" style="6" bestFit="1" customWidth="1"/>
    <col min="10" max="1025" width="8.88671875" style="8"/>
  </cols>
  <sheetData>
    <row r="1" spans="1:9">
      <c r="B1" s="13"/>
      <c r="C1" s="13"/>
      <c r="D1" s="13"/>
      <c r="E1" s="64"/>
      <c r="F1" s="64"/>
      <c r="G1" s="64"/>
      <c r="H1" s="83" t="s">
        <v>183</v>
      </c>
      <c r="I1" s="83"/>
    </row>
    <row r="2" spans="1:9">
      <c r="B2" s="13"/>
      <c r="C2" s="13"/>
      <c r="D2" s="13"/>
      <c r="E2" s="83" t="s">
        <v>179</v>
      </c>
      <c r="F2" s="83"/>
      <c r="G2" s="83"/>
      <c r="H2" s="83"/>
      <c r="I2" s="83"/>
    </row>
    <row r="3" spans="1:9">
      <c r="B3" s="13"/>
      <c r="C3" s="13"/>
      <c r="D3" s="13"/>
      <c r="E3" s="64"/>
      <c r="F3" s="64"/>
      <c r="G3" s="64"/>
      <c r="H3" s="84" t="s">
        <v>180</v>
      </c>
      <c r="I3" s="84"/>
    </row>
    <row r="4" spans="1:9">
      <c r="A4"/>
      <c r="B4"/>
      <c r="C4"/>
      <c r="D4"/>
      <c r="E4"/>
      <c r="F4" s="107" t="s">
        <v>55</v>
      </c>
      <c r="G4" s="107"/>
      <c r="H4" s="107"/>
      <c r="I4" s="107"/>
    </row>
    <row r="5" spans="1:9">
      <c r="A5"/>
      <c r="B5"/>
      <c r="C5"/>
      <c r="D5"/>
      <c r="E5"/>
      <c r="F5"/>
      <c r="G5"/>
      <c r="H5"/>
      <c r="I5"/>
    </row>
    <row r="6" spans="1:9" ht="38.25" customHeight="1">
      <c r="A6" s="99" t="s">
        <v>56</v>
      </c>
      <c r="B6" s="99"/>
      <c r="C6" s="99"/>
      <c r="D6" s="99"/>
      <c r="E6" s="99"/>
      <c r="F6" s="99"/>
      <c r="G6" s="99"/>
      <c r="H6" s="99"/>
      <c r="I6" s="99"/>
    </row>
    <row r="7" spans="1:9">
      <c r="A7"/>
      <c r="B7"/>
      <c r="C7"/>
      <c r="D7"/>
      <c r="E7"/>
      <c r="F7"/>
      <c r="G7"/>
      <c r="H7"/>
      <c r="I7"/>
    </row>
    <row r="8" spans="1:9" ht="27" customHeight="1">
      <c r="A8" s="87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73"/>
      <c r="G8" s="73"/>
      <c r="H8" s="73"/>
      <c r="I8" s="73"/>
    </row>
    <row r="9" spans="1:9">
      <c r="A9" s="87"/>
      <c r="B9" s="73"/>
      <c r="C9" s="73"/>
      <c r="D9" s="73"/>
      <c r="E9" s="62" t="s">
        <v>5</v>
      </c>
      <c r="F9" s="62">
        <v>2017</v>
      </c>
      <c r="G9" s="62">
        <v>2018</v>
      </c>
      <c r="H9" s="65">
        <v>2019</v>
      </c>
      <c r="I9" s="65">
        <v>2020</v>
      </c>
    </row>
    <row r="10" spans="1:9" ht="14.25" customHeight="1">
      <c r="A10" s="1"/>
      <c r="B10" s="81" t="s">
        <v>57</v>
      </c>
      <c r="C10" s="81"/>
      <c r="D10" s="81"/>
      <c r="E10" s="81"/>
      <c r="F10" s="81"/>
      <c r="G10" s="81"/>
      <c r="H10" s="81"/>
      <c r="I10" s="81"/>
    </row>
    <row r="11" spans="1:9" ht="27.75" customHeight="1">
      <c r="A11" s="87" t="s">
        <v>6</v>
      </c>
      <c r="B11" s="92" t="s">
        <v>58</v>
      </c>
      <c r="C11" s="91" t="s">
        <v>7</v>
      </c>
      <c r="D11" s="55" t="s">
        <v>8</v>
      </c>
      <c r="E11" s="43">
        <f>SUM(F11:I11)</f>
        <v>0</v>
      </c>
      <c r="F11" s="44">
        <v>0</v>
      </c>
      <c r="G11" s="44">
        <v>0</v>
      </c>
      <c r="H11" s="44">
        <v>0</v>
      </c>
      <c r="I11" s="44">
        <v>0</v>
      </c>
    </row>
    <row r="12" spans="1:9" ht="27.6">
      <c r="A12" s="87"/>
      <c r="B12" s="92"/>
      <c r="C12" s="91"/>
      <c r="D12" s="55" t="s">
        <v>9</v>
      </c>
      <c r="E12" s="43">
        <f>SUM(F12:I12)</f>
        <v>0</v>
      </c>
      <c r="F12" s="44">
        <v>0</v>
      </c>
      <c r="G12" s="44">
        <v>0</v>
      </c>
      <c r="H12" s="44">
        <v>0</v>
      </c>
      <c r="I12" s="44">
        <v>0</v>
      </c>
    </row>
    <row r="13" spans="1:9">
      <c r="A13" s="87"/>
      <c r="B13" s="92"/>
      <c r="C13" s="91"/>
      <c r="D13" s="55" t="s">
        <v>10</v>
      </c>
      <c r="E13" s="43">
        <f>SUM(F13:I13)</f>
        <v>0</v>
      </c>
      <c r="F13" s="44">
        <v>0</v>
      </c>
      <c r="G13" s="44">
        <v>0</v>
      </c>
      <c r="H13" s="44">
        <v>0</v>
      </c>
      <c r="I13" s="44">
        <v>0</v>
      </c>
    </row>
    <row r="14" spans="1:9" ht="14.1" customHeight="1">
      <c r="A14" s="3"/>
      <c r="B14" s="89" t="s">
        <v>59</v>
      </c>
      <c r="C14" s="89"/>
      <c r="D14" s="89"/>
      <c r="E14" s="89"/>
      <c r="F14" s="89"/>
      <c r="G14" s="89"/>
      <c r="H14" s="89"/>
      <c r="I14" s="89"/>
    </row>
    <row r="15" spans="1:9" ht="30" customHeight="1">
      <c r="A15" s="87" t="s">
        <v>11</v>
      </c>
      <c r="B15" s="89" t="s">
        <v>60</v>
      </c>
      <c r="C15" s="89" t="s">
        <v>7</v>
      </c>
      <c r="D15" s="45" t="s">
        <v>8</v>
      </c>
      <c r="E15" s="46">
        <f t="shared" ref="E15:E18" si="0">SUM(F15:I15)</f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34.5" customHeight="1">
      <c r="A16" s="87"/>
      <c r="B16" s="89"/>
      <c r="C16" s="89"/>
      <c r="D16" s="45" t="s">
        <v>9</v>
      </c>
      <c r="E16" s="46">
        <f t="shared" si="0"/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44.25" customHeight="1">
      <c r="A17" s="87"/>
      <c r="B17" s="89"/>
      <c r="C17" s="89"/>
      <c r="D17" s="45" t="s">
        <v>61</v>
      </c>
      <c r="E17" s="46">
        <f t="shared" si="0"/>
        <v>8744000</v>
      </c>
      <c r="F17" s="47">
        <v>4372000</v>
      </c>
      <c r="G17" s="47">
        <v>4372000</v>
      </c>
      <c r="H17" s="47">
        <v>0</v>
      </c>
      <c r="I17" s="47">
        <v>0</v>
      </c>
    </row>
    <row r="18" spans="1:9" ht="28.95" customHeight="1">
      <c r="A18" s="100"/>
      <c r="B18" s="89" t="s">
        <v>62</v>
      </c>
      <c r="C18" s="106"/>
      <c r="D18" s="50" t="s">
        <v>8</v>
      </c>
      <c r="E18" s="46">
        <f t="shared" si="0"/>
        <v>0</v>
      </c>
      <c r="F18" s="46">
        <f>F15+F11</f>
        <v>0</v>
      </c>
      <c r="G18" s="46">
        <f t="shared" ref="G18:I18" si="1">G15+G11</f>
        <v>0</v>
      </c>
      <c r="H18" s="46">
        <f t="shared" si="1"/>
        <v>0</v>
      </c>
      <c r="I18" s="46">
        <f t="shared" si="1"/>
        <v>0</v>
      </c>
    </row>
    <row r="19" spans="1:9" ht="28.8">
      <c r="A19" s="100"/>
      <c r="B19" s="89"/>
      <c r="C19" s="106"/>
      <c r="D19" s="50" t="s">
        <v>9</v>
      </c>
      <c r="E19" s="46">
        <f>SUM(F19:I19)</f>
        <v>0</v>
      </c>
      <c r="F19" s="46">
        <f t="shared" ref="F19" si="2">F16+F12</f>
        <v>0</v>
      </c>
      <c r="G19" s="46">
        <f t="shared" ref="G19:I19" si="3">G16+G12</f>
        <v>0</v>
      </c>
      <c r="H19" s="46">
        <f t="shared" si="3"/>
        <v>0</v>
      </c>
      <c r="I19" s="46">
        <f t="shared" si="3"/>
        <v>0</v>
      </c>
    </row>
    <row r="20" spans="1:9">
      <c r="A20" s="100"/>
      <c r="B20" s="89"/>
      <c r="C20" s="106"/>
      <c r="D20" s="50" t="s">
        <v>10</v>
      </c>
      <c r="E20" s="46">
        <f>SUM(F20:I20)</f>
        <v>8744000</v>
      </c>
      <c r="F20" s="46">
        <f t="shared" ref="F20" si="4">F17+F13</f>
        <v>4372000</v>
      </c>
      <c r="G20" s="46">
        <f t="shared" ref="G20:I20" si="5">G17+G13</f>
        <v>4372000</v>
      </c>
      <c r="H20" s="46">
        <f t="shared" si="5"/>
        <v>0</v>
      </c>
      <c r="I20" s="46">
        <f t="shared" si="5"/>
        <v>0</v>
      </c>
    </row>
  </sheetData>
  <mergeCells count="21">
    <mergeCell ref="H1:I1"/>
    <mergeCell ref="E2:I2"/>
    <mergeCell ref="H3:I3"/>
    <mergeCell ref="A15:A17"/>
    <mergeCell ref="B15:B17"/>
    <mergeCell ref="C15:C17"/>
    <mergeCell ref="F4:I4"/>
    <mergeCell ref="A6:I6"/>
    <mergeCell ref="A8:A9"/>
    <mergeCell ref="B8:B9"/>
    <mergeCell ref="C8:C9"/>
    <mergeCell ref="D8:D9"/>
    <mergeCell ref="E8:I8"/>
    <mergeCell ref="A18:A20"/>
    <mergeCell ref="B18:B20"/>
    <mergeCell ref="C18:C20"/>
    <mergeCell ref="B10:I10"/>
    <mergeCell ref="A11:A13"/>
    <mergeCell ref="B11:B13"/>
    <mergeCell ref="C11:C13"/>
    <mergeCell ref="B14:I14"/>
  </mergeCells>
  <pageMargins left="0.70833333333333304" right="0.70833333333333304" top="0.74791666666666701" bottom="0.74791666666666701" header="0.51180555555555496" footer="0.51180555555555496"/>
  <pageSetup paperSize="9" scale="52" firstPageNumber="0" fitToHeight="1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view="pageBreakPreview" topLeftCell="D1" zoomScale="85" zoomScaleNormal="70" zoomScaleSheetLayoutView="85" workbookViewId="0">
      <selection activeCell="O3" sqref="O3:P3"/>
    </sheetView>
  </sheetViews>
  <sheetFormatPr defaultColWidth="9.109375" defaultRowHeight="14.4"/>
  <cols>
    <col min="1" max="1" width="6.88671875" style="26"/>
    <col min="2" max="2" width="35.5546875" style="26"/>
    <col min="3" max="3" width="27.109375" style="26"/>
    <col min="4" max="4" width="40.88671875" style="26"/>
    <col min="5" max="5" width="20.5546875" style="26" bestFit="1" customWidth="1"/>
    <col min="6" max="7" width="15" style="26" bestFit="1" customWidth="1"/>
    <col min="8" max="8" width="15.44140625" style="26" bestFit="1" customWidth="1"/>
    <col min="9" max="9" width="17.109375" style="26" bestFit="1" customWidth="1"/>
    <col min="10" max="15" width="14.88671875" style="26" bestFit="1" customWidth="1"/>
    <col min="16" max="16" width="16.33203125" style="26" bestFit="1" customWidth="1"/>
    <col min="17" max="1024" width="8.88671875" style="28" customWidth="1"/>
    <col min="1025" max="16384" width="9.109375" style="24"/>
  </cols>
  <sheetData>
    <row r="1" spans="1:1023">
      <c r="L1" s="64"/>
      <c r="M1" s="64"/>
      <c r="N1" s="64"/>
      <c r="O1" s="83" t="s">
        <v>194</v>
      </c>
      <c r="P1" s="83"/>
    </row>
    <row r="2" spans="1:1023">
      <c r="L2" s="83" t="s">
        <v>179</v>
      </c>
      <c r="M2" s="83"/>
      <c r="N2" s="83"/>
      <c r="O2" s="83"/>
      <c r="P2" s="83"/>
    </row>
    <row r="3" spans="1:1023">
      <c r="L3" s="64"/>
      <c r="M3" s="64"/>
      <c r="N3" s="64"/>
      <c r="O3" s="84" t="s">
        <v>196</v>
      </c>
      <c r="P3" s="84"/>
    </row>
    <row r="4" spans="1:102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08" t="s">
        <v>63</v>
      </c>
      <c r="N4" s="108"/>
      <c r="O4" s="108"/>
      <c r="P4" s="10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</row>
    <row r="5" spans="1:102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</row>
    <row r="6" spans="1:1023">
      <c r="A6" s="33"/>
      <c r="B6" s="34"/>
      <c r="C6" s="34"/>
      <c r="D6" s="27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</row>
    <row r="7" spans="1:1023" ht="17.850000000000001" customHeight="1">
      <c r="A7" s="109" t="s">
        <v>64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</row>
    <row r="8" spans="1:1023" ht="17.399999999999999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</row>
    <row r="9" spans="1:1023" ht="21" customHeight="1">
      <c r="A9" s="81" t="s">
        <v>0</v>
      </c>
      <c r="B9" s="73" t="s">
        <v>1</v>
      </c>
      <c r="C9" s="73" t="s">
        <v>2</v>
      </c>
      <c r="D9" s="73" t="s">
        <v>3</v>
      </c>
      <c r="E9" s="73" t="s">
        <v>4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</row>
    <row r="10" spans="1:1023" ht="24" customHeight="1">
      <c r="A10" s="81"/>
      <c r="B10" s="73"/>
      <c r="C10" s="73"/>
      <c r="D10" s="73"/>
      <c r="E10" s="68" t="s">
        <v>5</v>
      </c>
      <c r="F10" s="68">
        <v>2017</v>
      </c>
      <c r="G10" s="68">
        <v>2018</v>
      </c>
      <c r="H10" s="68">
        <v>2019</v>
      </c>
      <c r="I10" s="68">
        <v>2020</v>
      </c>
      <c r="J10" s="68">
        <v>2021</v>
      </c>
      <c r="K10" s="68">
        <v>2022</v>
      </c>
      <c r="L10" s="68">
        <v>2023</v>
      </c>
      <c r="M10" s="68">
        <v>2024</v>
      </c>
      <c r="N10" s="68">
        <v>2025</v>
      </c>
      <c r="O10" s="68">
        <v>2026</v>
      </c>
      <c r="P10" s="68">
        <v>2027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</row>
    <row r="11" spans="1:1023" ht="15.75" customHeight="1">
      <c r="A11" s="69"/>
      <c r="B11" s="81" t="s">
        <v>57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</row>
    <row r="12" spans="1:1023" ht="31.5" customHeight="1">
      <c r="A12" s="81" t="s">
        <v>49</v>
      </c>
      <c r="B12" s="92" t="s">
        <v>65</v>
      </c>
      <c r="C12" s="91" t="s">
        <v>7</v>
      </c>
      <c r="D12" s="51" t="s">
        <v>8</v>
      </c>
      <c r="E12" s="70">
        <f>SUM(F12:P12)</f>
        <v>0</v>
      </c>
      <c r="F12" s="53" t="s">
        <v>66</v>
      </c>
      <c r="G12" s="53" t="s">
        <v>66</v>
      </c>
      <c r="H12" s="53" t="s">
        <v>66</v>
      </c>
      <c r="I12" s="53" t="s">
        <v>66</v>
      </c>
      <c r="J12" s="53" t="s">
        <v>66</v>
      </c>
      <c r="K12" s="53" t="s">
        <v>66</v>
      </c>
      <c r="L12" s="53" t="s">
        <v>66</v>
      </c>
      <c r="M12" s="53" t="s">
        <v>66</v>
      </c>
      <c r="N12" s="53" t="s">
        <v>66</v>
      </c>
      <c r="O12" s="53" t="s">
        <v>66</v>
      </c>
      <c r="P12" s="53" t="s">
        <v>66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</row>
    <row r="13" spans="1:1023" ht="27" customHeight="1">
      <c r="A13" s="81"/>
      <c r="B13" s="92"/>
      <c r="C13" s="91"/>
      <c r="D13" s="51" t="s">
        <v>9</v>
      </c>
      <c r="E13" s="70">
        <f t="shared" ref="E13:E36" si="0">SUM(F13:P13)</f>
        <v>0</v>
      </c>
      <c r="F13" s="53" t="s">
        <v>66</v>
      </c>
      <c r="G13" s="53" t="s">
        <v>66</v>
      </c>
      <c r="H13" s="53" t="s">
        <v>66</v>
      </c>
      <c r="I13" s="53" t="s">
        <v>66</v>
      </c>
      <c r="J13" s="53" t="s">
        <v>66</v>
      </c>
      <c r="K13" s="53" t="s">
        <v>66</v>
      </c>
      <c r="L13" s="53" t="s">
        <v>66</v>
      </c>
      <c r="M13" s="53" t="s">
        <v>66</v>
      </c>
      <c r="N13" s="53" t="s">
        <v>66</v>
      </c>
      <c r="O13" s="53" t="s">
        <v>66</v>
      </c>
      <c r="P13" s="53" t="s">
        <v>66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</row>
    <row r="14" spans="1:1023" ht="35.25" customHeight="1">
      <c r="A14" s="81"/>
      <c r="B14" s="92"/>
      <c r="C14" s="91"/>
      <c r="D14" s="51" t="s">
        <v>67</v>
      </c>
      <c r="E14" s="70">
        <f t="shared" si="0"/>
        <v>1950000</v>
      </c>
      <c r="F14" s="53">
        <v>1950000</v>
      </c>
      <c r="G14" s="53" t="s">
        <v>66</v>
      </c>
      <c r="H14" s="53" t="s">
        <v>66</v>
      </c>
      <c r="I14" s="53">
        <v>0</v>
      </c>
      <c r="J14" s="53" t="s">
        <v>66</v>
      </c>
      <c r="K14" s="53" t="s">
        <v>66</v>
      </c>
      <c r="L14" s="53" t="s">
        <v>66</v>
      </c>
      <c r="M14" s="53" t="s">
        <v>66</v>
      </c>
      <c r="N14" s="53" t="s">
        <v>66</v>
      </c>
      <c r="O14" s="53" t="s">
        <v>66</v>
      </c>
      <c r="P14" s="53" t="s">
        <v>66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</row>
    <row r="15" spans="1:1023" ht="33" customHeight="1">
      <c r="A15" s="81" t="s">
        <v>51</v>
      </c>
      <c r="B15" s="92" t="s">
        <v>68</v>
      </c>
      <c r="C15" s="91" t="s">
        <v>7</v>
      </c>
      <c r="D15" s="51" t="s">
        <v>8</v>
      </c>
      <c r="E15" s="70">
        <f t="shared" si="0"/>
        <v>10494670</v>
      </c>
      <c r="F15" s="53" t="s">
        <v>66</v>
      </c>
      <c r="G15" s="53">
        <v>0</v>
      </c>
      <c r="H15" s="53">
        <v>0</v>
      </c>
      <c r="I15" s="53">
        <v>0</v>
      </c>
      <c r="J15" s="53">
        <v>0</v>
      </c>
      <c r="K15" s="53">
        <v>9600670</v>
      </c>
      <c r="L15" s="53">
        <v>894000</v>
      </c>
      <c r="M15" s="53">
        <v>0</v>
      </c>
      <c r="N15" s="53">
        <v>0</v>
      </c>
      <c r="O15" s="53">
        <v>0</v>
      </c>
      <c r="P15" s="53">
        <v>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</row>
    <row r="16" spans="1:1023" ht="32.25" customHeight="1">
      <c r="A16" s="81"/>
      <c r="B16" s="92"/>
      <c r="C16" s="91"/>
      <c r="D16" s="51" t="s">
        <v>9</v>
      </c>
      <c r="E16" s="70">
        <f t="shared" si="0"/>
        <v>704340</v>
      </c>
      <c r="F16" s="53" t="s">
        <v>66</v>
      </c>
      <c r="G16" s="53">
        <v>0</v>
      </c>
      <c r="H16" s="53">
        <v>0</v>
      </c>
      <c r="I16" s="53">
        <v>0</v>
      </c>
      <c r="J16" s="53">
        <v>0</v>
      </c>
      <c r="K16" s="53">
        <v>644340</v>
      </c>
      <c r="L16" s="53">
        <v>60000</v>
      </c>
      <c r="M16" s="53">
        <v>0</v>
      </c>
      <c r="N16" s="53">
        <v>0</v>
      </c>
      <c r="O16" s="53">
        <v>0</v>
      </c>
      <c r="P16" s="53">
        <v>0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</row>
    <row r="17" spans="1:1023" ht="34.5" customHeight="1">
      <c r="A17" s="81"/>
      <c r="B17" s="92"/>
      <c r="C17" s="91"/>
      <c r="D17" s="51" t="s">
        <v>67</v>
      </c>
      <c r="E17" s="70">
        <f t="shared" si="0"/>
        <v>2887790</v>
      </c>
      <c r="F17" s="53" t="s">
        <v>66</v>
      </c>
      <c r="G17" s="53">
        <v>0</v>
      </c>
      <c r="H17" s="53">
        <v>0</v>
      </c>
      <c r="I17" s="53">
        <v>0</v>
      </c>
      <c r="J17" s="53">
        <v>0</v>
      </c>
      <c r="K17" s="53">
        <v>2641790</v>
      </c>
      <c r="L17" s="53">
        <v>246000</v>
      </c>
      <c r="M17" s="53">
        <v>0</v>
      </c>
      <c r="N17" s="53">
        <v>0</v>
      </c>
      <c r="O17" s="53">
        <v>0</v>
      </c>
      <c r="P17" s="53">
        <v>0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</row>
    <row r="18" spans="1:1023" ht="34.5" customHeight="1">
      <c r="A18" s="81" t="s">
        <v>53</v>
      </c>
      <c r="B18" s="92" t="s">
        <v>69</v>
      </c>
      <c r="C18" s="91" t="s">
        <v>7</v>
      </c>
      <c r="D18" s="51" t="s">
        <v>8</v>
      </c>
      <c r="E18" s="70">
        <f t="shared" si="0"/>
        <v>71399350</v>
      </c>
      <c r="F18" s="53" t="s">
        <v>66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3448460</v>
      </c>
      <c r="M18" s="53">
        <v>22095250</v>
      </c>
      <c r="N18" s="53">
        <v>22669730</v>
      </c>
      <c r="O18" s="53">
        <v>23185910</v>
      </c>
      <c r="P18" s="53">
        <v>0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</row>
    <row r="19" spans="1:1023" ht="34.5" customHeight="1">
      <c r="A19" s="81"/>
      <c r="B19" s="92"/>
      <c r="C19" s="91"/>
      <c r="D19" s="51" t="s">
        <v>9</v>
      </c>
      <c r="E19" s="70">
        <f t="shared" si="0"/>
        <v>4791900</v>
      </c>
      <c r="F19" s="53" t="s">
        <v>66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231440</v>
      </c>
      <c r="M19" s="53">
        <v>1482900</v>
      </c>
      <c r="N19" s="53">
        <v>1521460</v>
      </c>
      <c r="O19" s="53">
        <v>1556100</v>
      </c>
      <c r="P19" s="53">
        <v>0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</row>
    <row r="20" spans="1:1023" ht="34.5" customHeight="1">
      <c r="A20" s="81"/>
      <c r="B20" s="92"/>
      <c r="C20" s="91"/>
      <c r="D20" s="51" t="s">
        <v>67</v>
      </c>
      <c r="E20" s="70">
        <f t="shared" si="0"/>
        <v>19646802.600000009</v>
      </c>
      <c r="F20" s="53" t="s">
        <v>66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948900</v>
      </c>
      <c r="M20" s="53">
        <v>6079908</v>
      </c>
      <c r="N20" s="53">
        <v>6237972.9333333401</v>
      </c>
      <c r="O20" s="53">
        <v>6380021.6666666698</v>
      </c>
      <c r="P20" s="53">
        <v>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</row>
    <row r="21" spans="1:1023" ht="34.5" customHeight="1">
      <c r="A21" s="81" t="s">
        <v>70</v>
      </c>
      <c r="B21" s="92" t="s">
        <v>71</v>
      </c>
      <c r="C21" s="91" t="s">
        <v>7</v>
      </c>
      <c r="D21" s="51" t="s">
        <v>8</v>
      </c>
      <c r="E21" s="70">
        <f t="shared" si="0"/>
        <v>18383250</v>
      </c>
      <c r="F21" s="53" t="s">
        <v>66</v>
      </c>
      <c r="G21" s="53">
        <v>0</v>
      </c>
      <c r="H21" s="53">
        <v>0</v>
      </c>
      <c r="I21" s="53">
        <v>0</v>
      </c>
      <c r="J21" s="53">
        <v>0</v>
      </c>
      <c r="K21" s="53">
        <v>18383250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</row>
    <row r="22" spans="1:1023" ht="34.5" customHeight="1">
      <c r="A22" s="81"/>
      <c r="B22" s="92"/>
      <c r="C22" s="91"/>
      <c r="D22" s="51" t="s">
        <v>9</v>
      </c>
      <c r="E22" s="70">
        <f t="shared" si="0"/>
        <v>1233780</v>
      </c>
      <c r="F22" s="53" t="s">
        <v>66</v>
      </c>
      <c r="G22" s="53">
        <v>0</v>
      </c>
      <c r="H22" s="53">
        <v>0</v>
      </c>
      <c r="I22" s="53">
        <v>0</v>
      </c>
      <c r="J22" s="53">
        <v>0</v>
      </c>
      <c r="K22" s="53">
        <v>1233780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</row>
    <row r="23" spans="1:1023" ht="34.5" customHeight="1">
      <c r="A23" s="81"/>
      <c r="B23" s="92"/>
      <c r="C23" s="91"/>
      <c r="D23" s="51" t="s">
        <v>67</v>
      </c>
      <c r="E23" s="70">
        <f t="shared" si="0"/>
        <v>5058470</v>
      </c>
      <c r="F23" s="53" t="s">
        <v>66</v>
      </c>
      <c r="G23" s="53">
        <v>0</v>
      </c>
      <c r="H23" s="53">
        <v>0</v>
      </c>
      <c r="I23" s="53">
        <v>0</v>
      </c>
      <c r="J23" s="53">
        <v>0</v>
      </c>
      <c r="K23" s="53">
        <v>5058470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</row>
    <row r="24" spans="1:1023" ht="34.5" customHeight="1">
      <c r="A24" s="81" t="s">
        <v>72</v>
      </c>
      <c r="B24" s="92" t="s">
        <v>73</v>
      </c>
      <c r="C24" s="91" t="s">
        <v>7</v>
      </c>
      <c r="D24" s="51" t="s">
        <v>8</v>
      </c>
      <c r="E24" s="70">
        <f t="shared" si="0"/>
        <v>7181800</v>
      </c>
      <c r="F24" s="53" t="s">
        <v>66</v>
      </c>
      <c r="G24" s="53">
        <v>0</v>
      </c>
      <c r="H24" s="53">
        <v>0</v>
      </c>
      <c r="I24" s="53">
        <v>0</v>
      </c>
      <c r="J24" s="53">
        <v>0</v>
      </c>
      <c r="K24" s="53">
        <v>868710</v>
      </c>
      <c r="L24" s="53">
        <v>6313090</v>
      </c>
      <c r="M24" s="53">
        <v>0</v>
      </c>
      <c r="N24" s="53">
        <v>0</v>
      </c>
      <c r="O24" s="53">
        <v>0</v>
      </c>
      <c r="P24" s="53">
        <v>0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</row>
    <row r="25" spans="1:1023" ht="34.5" customHeight="1">
      <c r="A25" s="81"/>
      <c r="B25" s="92"/>
      <c r="C25" s="91"/>
      <c r="D25" s="51" t="s">
        <v>9</v>
      </c>
      <c r="E25" s="70">
        <f t="shared" si="0"/>
        <v>482000</v>
      </c>
      <c r="F25" s="53" t="s">
        <v>66</v>
      </c>
      <c r="G25" s="53">
        <v>0</v>
      </c>
      <c r="H25" s="53">
        <v>0</v>
      </c>
      <c r="I25" s="53">
        <v>0</v>
      </c>
      <c r="J25" s="53">
        <v>0</v>
      </c>
      <c r="K25" s="53">
        <v>58300</v>
      </c>
      <c r="L25" s="53">
        <v>423700</v>
      </c>
      <c r="M25" s="53">
        <v>0</v>
      </c>
      <c r="N25" s="53">
        <v>0</v>
      </c>
      <c r="O25" s="53">
        <v>0</v>
      </c>
      <c r="P25" s="53">
        <v>0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</row>
    <row r="26" spans="1:1023" ht="34.5" customHeight="1">
      <c r="A26" s="81"/>
      <c r="B26" s="92"/>
      <c r="C26" s="91"/>
      <c r="D26" s="51" t="s">
        <v>67</v>
      </c>
      <c r="E26" s="70">
        <f t="shared" si="0"/>
        <v>1976200</v>
      </c>
      <c r="F26" s="53" t="s">
        <v>66</v>
      </c>
      <c r="G26" s="53">
        <v>0</v>
      </c>
      <c r="H26" s="53">
        <v>0</v>
      </c>
      <c r="I26" s="53">
        <v>0</v>
      </c>
      <c r="J26" s="53">
        <v>0</v>
      </c>
      <c r="K26" s="53">
        <v>239044.2</v>
      </c>
      <c r="L26" s="53">
        <v>1737155.8</v>
      </c>
      <c r="M26" s="53">
        <v>0</v>
      </c>
      <c r="N26" s="53">
        <v>0</v>
      </c>
      <c r="O26" s="53">
        <v>0</v>
      </c>
      <c r="P26" s="53">
        <v>0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</row>
    <row r="27" spans="1:1023" ht="34.5" customHeight="1">
      <c r="A27" s="81" t="s">
        <v>74</v>
      </c>
      <c r="B27" s="92" t="s">
        <v>75</v>
      </c>
      <c r="C27" s="91" t="s">
        <v>7</v>
      </c>
      <c r="D27" s="51" t="s">
        <v>8</v>
      </c>
      <c r="E27" s="70">
        <f t="shared" si="0"/>
        <v>24436000</v>
      </c>
      <c r="F27" s="53" t="s">
        <v>66</v>
      </c>
      <c r="G27" s="53">
        <v>0</v>
      </c>
      <c r="H27" s="53">
        <v>0</v>
      </c>
      <c r="I27" s="53">
        <v>0</v>
      </c>
      <c r="J27" s="53">
        <v>0</v>
      </c>
      <c r="K27" s="53">
        <v>8195000</v>
      </c>
      <c r="L27" s="53">
        <v>3874000</v>
      </c>
      <c r="M27" s="53">
        <v>3874000</v>
      </c>
      <c r="N27" s="53">
        <v>3278000</v>
      </c>
      <c r="O27" s="53">
        <v>5215000</v>
      </c>
      <c r="P27" s="53">
        <v>0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</row>
    <row r="28" spans="1:1023" ht="34.5" customHeight="1">
      <c r="A28" s="81"/>
      <c r="B28" s="92"/>
      <c r="C28" s="91"/>
      <c r="D28" s="51" t="s">
        <v>9</v>
      </c>
      <c r="E28" s="70">
        <f t="shared" si="0"/>
        <v>1640000</v>
      </c>
      <c r="F28" s="53" t="s">
        <v>66</v>
      </c>
      <c r="G28" s="53">
        <v>0</v>
      </c>
      <c r="H28" s="53">
        <v>0</v>
      </c>
      <c r="I28" s="53">
        <v>0</v>
      </c>
      <c r="J28" s="53">
        <v>0</v>
      </c>
      <c r="K28" s="53">
        <v>550000</v>
      </c>
      <c r="L28" s="53">
        <v>260000</v>
      </c>
      <c r="M28" s="53">
        <v>260000</v>
      </c>
      <c r="N28" s="53">
        <v>220000</v>
      </c>
      <c r="O28" s="53">
        <v>350000</v>
      </c>
      <c r="P28" s="53">
        <v>0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</row>
    <row r="29" spans="1:1023" ht="34.5" customHeight="1">
      <c r="A29" s="81"/>
      <c r="B29" s="92"/>
      <c r="C29" s="91"/>
      <c r="D29" s="51" t="s">
        <v>67</v>
      </c>
      <c r="E29" s="70">
        <f t="shared" si="0"/>
        <v>6724000</v>
      </c>
      <c r="F29" s="53" t="s">
        <v>66</v>
      </c>
      <c r="G29" s="53">
        <v>0</v>
      </c>
      <c r="H29" s="53">
        <v>0</v>
      </c>
      <c r="I29" s="53">
        <v>0</v>
      </c>
      <c r="J29" s="53">
        <v>0</v>
      </c>
      <c r="K29" s="53">
        <v>2255000</v>
      </c>
      <c r="L29" s="53">
        <v>1066000</v>
      </c>
      <c r="M29" s="53">
        <v>1066000</v>
      </c>
      <c r="N29" s="53">
        <v>902000</v>
      </c>
      <c r="O29" s="53">
        <v>1435000</v>
      </c>
      <c r="P29" s="53">
        <v>0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</row>
    <row r="30" spans="1:1023" ht="36.75" customHeight="1">
      <c r="A30" s="81" t="s">
        <v>76</v>
      </c>
      <c r="B30" s="92" t="s">
        <v>77</v>
      </c>
      <c r="C30" s="91" t="s">
        <v>7</v>
      </c>
      <c r="D30" s="51" t="s">
        <v>8</v>
      </c>
      <c r="E30" s="70">
        <f t="shared" si="0"/>
        <v>9204030</v>
      </c>
      <c r="F30" s="53" t="s">
        <v>66</v>
      </c>
      <c r="G30" s="53">
        <v>0</v>
      </c>
      <c r="H30" s="53">
        <v>0</v>
      </c>
      <c r="I30" s="53">
        <v>0</v>
      </c>
      <c r="J30" s="53">
        <v>0</v>
      </c>
      <c r="K30" s="53">
        <v>9204030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</row>
    <row r="31" spans="1:1023" ht="36.75" customHeight="1">
      <c r="A31" s="81"/>
      <c r="B31" s="92"/>
      <c r="C31" s="91"/>
      <c r="D31" s="51" t="s">
        <v>9</v>
      </c>
      <c r="E31" s="70">
        <f t="shared" si="0"/>
        <v>617720</v>
      </c>
      <c r="F31" s="53" t="s">
        <v>66</v>
      </c>
      <c r="G31" s="53">
        <v>0</v>
      </c>
      <c r="H31" s="53">
        <v>0</v>
      </c>
      <c r="I31" s="53">
        <v>0</v>
      </c>
      <c r="J31" s="53">
        <v>0</v>
      </c>
      <c r="K31" s="53">
        <v>617720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</row>
    <row r="32" spans="1:1023" ht="29.25" customHeight="1">
      <c r="A32" s="81"/>
      <c r="B32" s="92"/>
      <c r="C32" s="91"/>
      <c r="D32" s="51" t="s">
        <v>67</v>
      </c>
      <c r="E32" s="70">
        <f t="shared" si="0"/>
        <v>2532650</v>
      </c>
      <c r="F32" s="53" t="s">
        <v>66</v>
      </c>
      <c r="G32" s="53">
        <v>0</v>
      </c>
      <c r="H32" s="53">
        <v>0</v>
      </c>
      <c r="I32" s="53">
        <v>0</v>
      </c>
      <c r="J32" s="53">
        <v>0</v>
      </c>
      <c r="K32" s="53">
        <v>2532650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</row>
    <row r="33" spans="1:1023" ht="18.75" customHeight="1">
      <c r="A33" s="71"/>
      <c r="B33" s="91" t="s">
        <v>59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</row>
    <row r="34" spans="1:1023" ht="34.5" customHeight="1">
      <c r="A34" s="111" t="s">
        <v>78</v>
      </c>
      <c r="B34" s="115" t="s">
        <v>79</v>
      </c>
      <c r="C34" s="114" t="s">
        <v>7</v>
      </c>
      <c r="D34" s="54" t="s">
        <v>8</v>
      </c>
      <c r="E34" s="70">
        <f t="shared" si="0"/>
        <v>12460200</v>
      </c>
      <c r="F34" s="53" t="s">
        <v>66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12460200</v>
      </c>
      <c r="M34" s="53">
        <v>0</v>
      </c>
      <c r="N34" s="53">
        <v>0</v>
      </c>
      <c r="O34" s="53">
        <v>0</v>
      </c>
      <c r="P34" s="53"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</row>
    <row r="35" spans="1:1023" ht="30" customHeight="1">
      <c r="A35" s="111"/>
      <c r="B35" s="115"/>
      <c r="C35" s="114"/>
      <c r="D35" s="54" t="s">
        <v>9</v>
      </c>
      <c r="E35" s="70">
        <f t="shared" si="0"/>
        <v>655800.00000000105</v>
      </c>
      <c r="F35" s="53" t="s">
        <v>66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655800.00000000105</v>
      </c>
      <c r="M35" s="53">
        <v>0</v>
      </c>
      <c r="N35" s="53">
        <v>0</v>
      </c>
      <c r="O35" s="53">
        <v>0</v>
      </c>
      <c r="P35" s="53">
        <v>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</row>
    <row r="36" spans="1:1023" ht="42.75" customHeight="1">
      <c r="A36" s="111"/>
      <c r="B36" s="115"/>
      <c r="C36" s="114"/>
      <c r="D36" s="54" t="s">
        <v>80</v>
      </c>
      <c r="E36" s="70">
        <f t="shared" si="0"/>
        <v>0</v>
      </c>
      <c r="F36" s="53" t="s">
        <v>66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</row>
    <row r="37" spans="1:1023" ht="33" customHeight="1">
      <c r="A37" s="110"/>
      <c r="B37" s="112" t="s">
        <v>62</v>
      </c>
      <c r="C37" s="113"/>
      <c r="D37" s="51" t="s">
        <v>8</v>
      </c>
      <c r="E37" s="70">
        <f>SUM(F37:P37)</f>
        <v>153559300</v>
      </c>
      <c r="F37" s="70">
        <f>F12+F15+F18+F21+F24+F27+F30+F34</f>
        <v>0</v>
      </c>
      <c r="G37" s="70">
        <f t="shared" ref="G37:P37" si="1">G12+G15+G18+G21+G24+G27+G30+G34</f>
        <v>0</v>
      </c>
      <c r="H37" s="70">
        <f t="shared" si="1"/>
        <v>0</v>
      </c>
      <c r="I37" s="70">
        <f t="shared" si="1"/>
        <v>0</v>
      </c>
      <c r="J37" s="70">
        <f t="shared" si="1"/>
        <v>0</v>
      </c>
      <c r="K37" s="70">
        <f t="shared" si="1"/>
        <v>46251660</v>
      </c>
      <c r="L37" s="70">
        <f t="shared" si="1"/>
        <v>26989750</v>
      </c>
      <c r="M37" s="70">
        <f t="shared" si="1"/>
        <v>25969250</v>
      </c>
      <c r="N37" s="70">
        <f t="shared" si="1"/>
        <v>25947730</v>
      </c>
      <c r="O37" s="70">
        <f t="shared" si="1"/>
        <v>28400910</v>
      </c>
      <c r="P37" s="70">
        <f t="shared" si="1"/>
        <v>0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</row>
    <row r="38" spans="1:1023" ht="28.8">
      <c r="A38" s="110"/>
      <c r="B38" s="112"/>
      <c r="C38" s="113"/>
      <c r="D38" s="51" t="s">
        <v>9</v>
      </c>
      <c r="E38" s="70">
        <f>SUM(F38:P38)</f>
        <v>10125540</v>
      </c>
      <c r="F38" s="70">
        <f>F13+F16+F19+F22+F25+F28+F31+F35</f>
        <v>0</v>
      </c>
      <c r="G38" s="70">
        <f t="shared" ref="G38:P38" si="2">G13+G16+G19+G22+G25+G28+G31+G35</f>
        <v>0</v>
      </c>
      <c r="H38" s="70">
        <f t="shared" si="2"/>
        <v>0</v>
      </c>
      <c r="I38" s="70">
        <f t="shared" si="2"/>
        <v>0</v>
      </c>
      <c r="J38" s="70">
        <f t="shared" si="2"/>
        <v>0</v>
      </c>
      <c r="K38" s="70">
        <f t="shared" si="2"/>
        <v>3104140</v>
      </c>
      <c r="L38" s="70">
        <f t="shared" si="2"/>
        <v>1630940.0000000009</v>
      </c>
      <c r="M38" s="70">
        <f t="shared" si="2"/>
        <v>1742900</v>
      </c>
      <c r="N38" s="70">
        <f t="shared" si="2"/>
        <v>1741460</v>
      </c>
      <c r="O38" s="70">
        <f t="shared" si="2"/>
        <v>1906100</v>
      </c>
      <c r="P38" s="70">
        <f t="shared" si="2"/>
        <v>0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</row>
    <row r="39" spans="1:1023" ht="16.350000000000001" customHeight="1">
      <c r="A39" s="110"/>
      <c r="B39" s="112"/>
      <c r="C39" s="113"/>
      <c r="D39" s="51" t="s">
        <v>10</v>
      </c>
      <c r="E39" s="70">
        <f>SUM(F39:P39)</f>
        <v>40775912.600000009</v>
      </c>
      <c r="F39" s="70">
        <f>F14+F17+F20+F23+F26+F29+F32+F36</f>
        <v>1950000</v>
      </c>
      <c r="G39" s="70">
        <f t="shared" ref="G39:P39" si="3">G14+G17+G20+G23+G26+G29+G32+G36</f>
        <v>0</v>
      </c>
      <c r="H39" s="70">
        <f t="shared" si="3"/>
        <v>0</v>
      </c>
      <c r="I39" s="70">
        <f t="shared" si="3"/>
        <v>0</v>
      </c>
      <c r="J39" s="70">
        <f t="shared" si="3"/>
        <v>0</v>
      </c>
      <c r="K39" s="70">
        <f t="shared" si="3"/>
        <v>12726954.199999999</v>
      </c>
      <c r="L39" s="70">
        <f t="shared" si="3"/>
        <v>3998055.8</v>
      </c>
      <c r="M39" s="70">
        <f t="shared" si="3"/>
        <v>7145908</v>
      </c>
      <c r="N39" s="70">
        <f t="shared" si="3"/>
        <v>7139972.9333333401</v>
      </c>
      <c r="O39" s="70">
        <f t="shared" si="3"/>
        <v>7815021.6666666698</v>
      </c>
      <c r="P39" s="70">
        <f t="shared" si="3"/>
        <v>0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</row>
    <row r="40" spans="1:1023" s="28" customFormat="1" ht="15" hidden="1" customHeight="1">
      <c r="A40" s="110"/>
      <c r="B40" s="112"/>
      <c r="C40" s="113"/>
      <c r="D40" s="54" t="s">
        <v>81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023" s="28" customFormat="1" ht="34.5" hidden="1" customHeight="1">
      <c r="A41" s="110"/>
      <c r="B41" s="112"/>
      <c r="C41" s="113"/>
      <c r="D41" s="54" t="s">
        <v>82</v>
      </c>
      <c r="E41" s="72">
        <f>SUM(J41:P41)</f>
        <v>5420440</v>
      </c>
      <c r="F41" s="72"/>
      <c r="G41" s="72"/>
      <c r="H41" s="72"/>
      <c r="I41" s="72"/>
      <c r="J41" s="72">
        <f t="shared" ref="J41:P41" si="4">J17++J32</f>
        <v>0</v>
      </c>
      <c r="K41" s="72">
        <f t="shared" si="4"/>
        <v>5174440</v>
      </c>
      <c r="L41" s="72">
        <f t="shared" si="4"/>
        <v>246000</v>
      </c>
      <c r="M41" s="72">
        <f t="shared" si="4"/>
        <v>0</v>
      </c>
      <c r="N41" s="72">
        <f t="shared" si="4"/>
        <v>0</v>
      </c>
      <c r="O41" s="72">
        <f t="shared" si="4"/>
        <v>0</v>
      </c>
      <c r="P41" s="72">
        <f t="shared" si="4"/>
        <v>0</v>
      </c>
    </row>
    <row r="42" spans="1:1023" s="28" customFormat="1" ht="45" hidden="1" customHeight="1">
      <c r="A42" s="111"/>
      <c r="B42" s="91"/>
      <c r="C42" s="114"/>
      <c r="D42" s="54" t="s">
        <v>83</v>
      </c>
      <c r="E42" s="72">
        <f>SUM(J42:P42)</f>
        <v>0</v>
      </c>
      <c r="F42" s="72"/>
      <c r="G42" s="72"/>
      <c r="H42" s="72"/>
      <c r="I42" s="72"/>
      <c r="J42" s="72">
        <f t="shared" ref="J42:P42" si="5">J36</f>
        <v>0</v>
      </c>
      <c r="K42" s="72">
        <f t="shared" si="5"/>
        <v>0</v>
      </c>
      <c r="L42" s="72">
        <f t="shared" si="5"/>
        <v>0</v>
      </c>
      <c r="M42" s="72">
        <f t="shared" si="5"/>
        <v>0</v>
      </c>
      <c r="N42" s="72">
        <f t="shared" si="5"/>
        <v>0</v>
      </c>
      <c r="O42" s="72">
        <f t="shared" si="5"/>
        <v>0</v>
      </c>
      <c r="P42" s="72">
        <f t="shared" si="5"/>
        <v>0</v>
      </c>
    </row>
  </sheetData>
  <mergeCells count="39">
    <mergeCell ref="O1:P1"/>
    <mergeCell ref="L2:P2"/>
    <mergeCell ref="O3:P3"/>
    <mergeCell ref="A37:A42"/>
    <mergeCell ref="B37:B42"/>
    <mergeCell ref="C37:C42"/>
    <mergeCell ref="A30:A32"/>
    <mergeCell ref="B30:B32"/>
    <mergeCell ref="C30:C32"/>
    <mergeCell ref="B33:P33"/>
    <mergeCell ref="A34:A36"/>
    <mergeCell ref="B34:B36"/>
    <mergeCell ref="C34:C36"/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B11:P11"/>
    <mergeCell ref="A12:A14"/>
    <mergeCell ref="B12:B14"/>
    <mergeCell ref="C12:C14"/>
    <mergeCell ref="A15:A17"/>
    <mergeCell ref="B15:B17"/>
    <mergeCell ref="C15:C17"/>
    <mergeCell ref="M4:P4"/>
    <mergeCell ref="A7:P7"/>
    <mergeCell ref="A9:A10"/>
    <mergeCell ref="B9:B10"/>
    <mergeCell ref="C9:C10"/>
    <mergeCell ref="D9:D10"/>
    <mergeCell ref="E9:P9"/>
  </mergeCells>
  <pageMargins left="0.11811023622047245" right="0" top="0.35433070866141736" bottom="0.15748031496062992" header="0.51181102362204722" footer="0.51181102362204722"/>
  <pageSetup paperSize="9" scale="48" firstPageNumber="0" fitToHeight="1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view="pageBreakPreview" topLeftCell="A3" zoomScale="70" zoomScaleNormal="100" zoomScaleSheetLayoutView="70" zoomScalePageLayoutView="85" workbookViewId="0">
      <selection activeCell="F19" sqref="F19:G28"/>
    </sheetView>
  </sheetViews>
  <sheetFormatPr defaultColWidth="9.109375" defaultRowHeight="14.4"/>
  <cols>
    <col min="1" max="1" width="6.88671875" style="25"/>
    <col min="2" max="2" width="45" style="25"/>
    <col min="3" max="3" width="16.5546875" style="25"/>
    <col min="4" max="4" width="25.88671875" style="25" customWidth="1"/>
    <col min="5" max="9" width="15.109375" style="25"/>
    <col min="10" max="10" width="14.88671875" style="25"/>
    <col min="11" max="11" width="17.109375" style="25"/>
    <col min="12" max="12" width="16" style="25"/>
    <col min="13" max="13" width="16.33203125" style="25"/>
    <col min="14" max="14" width="17" style="25"/>
    <col min="15" max="15" width="15.88671875" style="25"/>
    <col min="16" max="16" width="14" style="25"/>
    <col min="17" max="17" width="15.109375" style="25"/>
    <col min="18" max="16384" width="9.109375" style="25"/>
  </cols>
  <sheetData>
    <row r="1" spans="1:17">
      <c r="L1" s="64"/>
      <c r="M1" s="64"/>
      <c r="N1" s="64"/>
      <c r="O1" s="83" t="s">
        <v>184</v>
      </c>
      <c r="P1" s="83"/>
    </row>
    <row r="2" spans="1:17">
      <c r="L2" s="83" t="s">
        <v>179</v>
      </c>
      <c r="M2" s="83"/>
      <c r="N2" s="83"/>
      <c r="O2" s="83"/>
      <c r="P2" s="83"/>
    </row>
    <row r="3" spans="1:17">
      <c r="L3" s="64"/>
      <c r="M3" s="64"/>
      <c r="N3" s="64"/>
      <c r="O3" s="84" t="s">
        <v>196</v>
      </c>
      <c r="P3" s="84"/>
    </row>
    <row r="4" spans="1:17">
      <c r="M4" s="116" t="s">
        <v>47</v>
      </c>
      <c r="N4" s="116"/>
      <c r="O4" s="116"/>
      <c r="P4" s="116"/>
    </row>
    <row r="6" spans="1:17" ht="18.75" customHeight="1">
      <c r="A6" s="117" t="s">
        <v>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7">
      <c r="A7" s="26"/>
      <c r="B7" s="26"/>
      <c r="C7" s="26"/>
      <c r="D7" s="26"/>
      <c r="E7" s="26"/>
      <c r="F7" s="26"/>
      <c r="G7" s="26"/>
      <c r="H7" s="26"/>
      <c r="I7" s="26"/>
    </row>
    <row r="8" spans="1:17" s="28" customFormat="1" ht="14.25" customHeight="1">
      <c r="A8" s="81" t="s">
        <v>0</v>
      </c>
      <c r="B8" s="73" t="s">
        <v>1</v>
      </c>
      <c r="C8" s="73" t="s">
        <v>2</v>
      </c>
      <c r="D8" s="73" t="s">
        <v>3</v>
      </c>
      <c r="E8" s="73" t="s">
        <v>84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7"/>
    </row>
    <row r="9" spans="1:17">
      <c r="A9" s="81"/>
      <c r="B9" s="73"/>
      <c r="C9" s="73"/>
      <c r="D9" s="73"/>
      <c r="E9" s="68" t="s">
        <v>5</v>
      </c>
      <c r="F9" s="68">
        <v>2017</v>
      </c>
      <c r="G9" s="68">
        <v>2018</v>
      </c>
      <c r="H9" s="68">
        <v>2019</v>
      </c>
      <c r="I9" s="68">
        <v>2020</v>
      </c>
      <c r="J9" s="68">
        <v>2021</v>
      </c>
      <c r="K9" s="68">
        <v>2022</v>
      </c>
      <c r="L9" s="68">
        <v>2023</v>
      </c>
      <c r="M9" s="68">
        <v>2024</v>
      </c>
      <c r="N9" s="68">
        <v>2025</v>
      </c>
      <c r="O9" s="68">
        <v>2026</v>
      </c>
      <c r="P9" s="68">
        <v>2027</v>
      </c>
      <c r="Q9" s="27"/>
    </row>
    <row r="10" spans="1:17" ht="38.700000000000003" customHeight="1">
      <c r="A10" s="91" t="s">
        <v>49</v>
      </c>
      <c r="B10" s="92" t="s">
        <v>85</v>
      </c>
      <c r="C10" s="91" t="s">
        <v>12</v>
      </c>
      <c r="D10" s="55" t="s">
        <v>8</v>
      </c>
      <c r="E10" s="70">
        <f t="shared" ref="E10:E21" si="0">SUM(F10:P10)</f>
        <v>9843760</v>
      </c>
      <c r="F10" s="53">
        <f>'ВС т.р.'!F7*1000</f>
        <v>0</v>
      </c>
      <c r="G10" s="53">
        <v>0</v>
      </c>
      <c r="H10" s="53">
        <v>0</v>
      </c>
      <c r="I10" s="53">
        <v>0</v>
      </c>
      <c r="J10" s="53">
        <v>0</v>
      </c>
      <c r="K10" s="53">
        <v>9843760</v>
      </c>
      <c r="L10" s="53">
        <f>'ВС т.р.'!L7*1000</f>
        <v>0</v>
      </c>
      <c r="M10" s="53">
        <f>'ВС т.р.'!M7*1000</f>
        <v>0</v>
      </c>
      <c r="N10" s="53">
        <f>'ВС т.р.'!N7*1000</f>
        <v>0</v>
      </c>
      <c r="O10" s="53">
        <f>'ВС т.р.'!O7*1000</f>
        <v>0</v>
      </c>
      <c r="P10" s="53">
        <f>'ВС т.р.'!P7*1000</f>
        <v>0</v>
      </c>
      <c r="Q10" s="31"/>
    </row>
    <row r="11" spans="1:17" ht="27.6">
      <c r="A11" s="91"/>
      <c r="B11" s="92"/>
      <c r="C11" s="91"/>
      <c r="D11" s="55" t="s">
        <v>9</v>
      </c>
      <c r="E11" s="70">
        <f t="shared" si="0"/>
        <v>660650</v>
      </c>
      <c r="F11" s="53">
        <f>'ВС т.р.'!F8*1000</f>
        <v>0</v>
      </c>
      <c r="G11" s="53">
        <v>0</v>
      </c>
      <c r="H11" s="53">
        <v>0</v>
      </c>
      <c r="I11" s="53">
        <v>0</v>
      </c>
      <c r="J11" s="53">
        <v>0</v>
      </c>
      <c r="K11" s="53">
        <v>660650</v>
      </c>
      <c r="L11" s="53">
        <f>'ВС т.р.'!L8*1000</f>
        <v>0</v>
      </c>
      <c r="M11" s="53">
        <f>'ВС т.р.'!M8*1000</f>
        <v>0</v>
      </c>
      <c r="N11" s="53">
        <f>'ВС т.р.'!N8*1000</f>
        <v>0</v>
      </c>
      <c r="O11" s="53">
        <f>'ВС т.р.'!O8*1000</f>
        <v>0</v>
      </c>
      <c r="P11" s="53">
        <f>'ВС т.р.'!P8*1000</f>
        <v>0</v>
      </c>
      <c r="Q11" s="27"/>
    </row>
    <row r="12" spans="1:17" ht="27.6">
      <c r="A12" s="91"/>
      <c r="B12" s="92"/>
      <c r="C12" s="91"/>
      <c r="D12" s="55" t="s">
        <v>42</v>
      </c>
      <c r="E12" s="70">
        <f t="shared" si="0"/>
        <v>2708690</v>
      </c>
      <c r="F12" s="53">
        <f>'ВС т.р.'!F9*1000</f>
        <v>0</v>
      </c>
      <c r="G12" s="53">
        <v>0</v>
      </c>
      <c r="H12" s="53">
        <v>0</v>
      </c>
      <c r="I12" s="53">
        <v>0</v>
      </c>
      <c r="J12" s="53">
        <v>0</v>
      </c>
      <c r="K12" s="53">
        <v>2708690</v>
      </c>
      <c r="L12" s="53">
        <f>'ВС т.р.'!L9*1000</f>
        <v>0</v>
      </c>
      <c r="M12" s="53">
        <f>'ВС т.р.'!M9*1000</f>
        <v>0</v>
      </c>
      <c r="N12" s="53">
        <f>'ВС т.р.'!N9*1000</f>
        <v>0</v>
      </c>
      <c r="O12" s="53">
        <f>'ВС т.р.'!O9*1000</f>
        <v>0</v>
      </c>
      <c r="P12" s="53">
        <f>'ВС т.р.'!P9*1000</f>
        <v>0</v>
      </c>
      <c r="Q12" s="27"/>
    </row>
    <row r="13" spans="1:17" ht="42.9" customHeight="1">
      <c r="A13" s="91" t="s">
        <v>51</v>
      </c>
      <c r="B13" s="92" t="s">
        <v>178</v>
      </c>
      <c r="C13" s="91" t="s">
        <v>12</v>
      </c>
      <c r="D13" s="55" t="s">
        <v>8</v>
      </c>
      <c r="E13" s="70">
        <f t="shared" si="0"/>
        <v>5279240</v>
      </c>
      <c r="F13" s="53">
        <f>'ВС т.р.'!F10*1000</f>
        <v>0</v>
      </c>
      <c r="G13" s="53">
        <f>'ВС т.р.'!G10*1000</f>
        <v>0</v>
      </c>
      <c r="H13" s="53">
        <f>'ВС т.р.'!H10*1000</f>
        <v>0</v>
      </c>
      <c r="I13" s="53">
        <f>'ВС т.р.'!I10*1000</f>
        <v>0</v>
      </c>
      <c r="J13" s="53">
        <v>0</v>
      </c>
      <c r="K13" s="53">
        <f>'ВС т.р.'!K10*1000+394950</f>
        <v>5279240</v>
      </c>
      <c r="L13" s="53">
        <f>'ВС т.р.'!L10*1000</f>
        <v>0</v>
      </c>
      <c r="M13" s="53">
        <f>'ВС т.р.'!M10*1000</f>
        <v>0</v>
      </c>
      <c r="N13" s="53">
        <f>'ВС т.р.'!N10*1000</f>
        <v>0</v>
      </c>
      <c r="O13" s="53">
        <f>'ВС т.р.'!O10*1000</f>
        <v>0</v>
      </c>
      <c r="P13" s="53">
        <f>'ВС т.р.'!P10*1000</f>
        <v>0</v>
      </c>
      <c r="Q13" s="31"/>
    </row>
    <row r="14" spans="1:17" ht="34.200000000000003" customHeight="1">
      <c r="A14" s="91"/>
      <c r="B14" s="92"/>
      <c r="C14" s="91"/>
      <c r="D14" s="55" t="s">
        <v>9</v>
      </c>
      <c r="E14" s="70">
        <f t="shared" si="0"/>
        <v>354310</v>
      </c>
      <c r="F14" s="53">
        <f>'ВС т.р.'!F11*1000</f>
        <v>0</v>
      </c>
      <c r="G14" s="53">
        <f>'ВС т.р.'!G11*1000</f>
        <v>0</v>
      </c>
      <c r="H14" s="53">
        <f>'ВС т.р.'!H11*1000</f>
        <v>0</v>
      </c>
      <c r="I14" s="53">
        <f>'ВС т.р.'!I11*1000</f>
        <v>0</v>
      </c>
      <c r="J14" s="53">
        <v>0</v>
      </c>
      <c r="K14" s="53">
        <f>'ВС т.р.'!K11*1000+26510</f>
        <v>354310</v>
      </c>
      <c r="L14" s="53">
        <f>'ВС т.р.'!L11*1000</f>
        <v>0</v>
      </c>
      <c r="M14" s="53">
        <f>'ВС т.р.'!M11*1000</f>
        <v>0</v>
      </c>
      <c r="N14" s="53">
        <f>'ВС т.р.'!N11*1000</f>
        <v>0</v>
      </c>
      <c r="O14" s="53">
        <f>'ВС т.р.'!O11*1000</f>
        <v>0</v>
      </c>
      <c r="P14" s="53">
        <f>'ВС т.р.'!P11*1000</f>
        <v>0</v>
      </c>
      <c r="Q14" s="27"/>
    </row>
    <row r="15" spans="1:17" ht="32.4" customHeight="1">
      <c r="A15" s="91"/>
      <c r="B15" s="92"/>
      <c r="C15" s="91"/>
      <c r="D15" s="55" t="s">
        <v>42</v>
      </c>
      <c r="E15" s="70">
        <f t="shared" si="0"/>
        <v>1452690</v>
      </c>
      <c r="F15" s="53">
        <f>'ВС т.р.'!F12*1000</f>
        <v>0</v>
      </c>
      <c r="G15" s="53">
        <f>'ВС т.р.'!G12*1000</f>
        <v>0</v>
      </c>
      <c r="H15" s="53">
        <f>'ВС т.р.'!H12*1000</f>
        <v>0</v>
      </c>
      <c r="I15" s="53">
        <f>'ВС т.р.'!I12*1000</f>
        <v>0</v>
      </c>
      <c r="J15" s="53">
        <v>0</v>
      </c>
      <c r="K15" s="53">
        <f>'ВС т.р.'!K12*1000+108680.8</f>
        <v>1452690</v>
      </c>
      <c r="L15" s="53">
        <f>'ВС т.р.'!L12*1000</f>
        <v>0</v>
      </c>
      <c r="M15" s="53">
        <f>'ВС т.р.'!M12*1000</f>
        <v>0</v>
      </c>
      <c r="N15" s="53">
        <f>'ВС т.р.'!N12*1000</f>
        <v>0</v>
      </c>
      <c r="O15" s="53">
        <f>'ВС т.р.'!O12*1000</f>
        <v>0</v>
      </c>
      <c r="P15" s="53">
        <f>'ВС т.р.'!P12*1000</f>
        <v>0</v>
      </c>
      <c r="Q15" s="27"/>
    </row>
    <row r="16" spans="1:17" ht="38.700000000000003" customHeight="1">
      <c r="A16" s="91" t="s">
        <v>53</v>
      </c>
      <c r="B16" s="92" t="s">
        <v>86</v>
      </c>
      <c r="C16" s="91" t="s">
        <v>12</v>
      </c>
      <c r="D16" s="55" t="s">
        <v>8</v>
      </c>
      <c r="E16" s="52">
        <f t="shared" si="0"/>
        <v>37476670</v>
      </c>
      <c r="F16" s="53">
        <f>'ВС т.р.'!F13*1000</f>
        <v>0</v>
      </c>
      <c r="G16" s="53">
        <f>'ВС т.р.'!G13*1000</f>
        <v>0</v>
      </c>
      <c r="H16" s="53">
        <f>'ВС т.р.'!H13*1000</f>
        <v>0</v>
      </c>
      <c r="I16" s="53">
        <f>'ВС т.р.'!I13*1000</f>
        <v>0</v>
      </c>
      <c r="J16" s="53">
        <f>'ВС т.р.'!J13*1000</f>
        <v>0</v>
      </c>
      <c r="K16" s="53">
        <f>'ВС т.р.'!K13*1000</f>
        <v>0</v>
      </c>
      <c r="L16" s="53">
        <f>'ВС т.р.'!L13*1000</f>
        <v>2424520</v>
      </c>
      <c r="M16" s="53">
        <f>'ВС т.р.'!M13*1000</f>
        <v>11358460</v>
      </c>
      <c r="N16" s="53">
        <f>'ВС т.р.'!N13*1000</f>
        <v>11681260</v>
      </c>
      <c r="O16" s="53">
        <f>'ВС т.р.'!O13*1000</f>
        <v>12012430</v>
      </c>
      <c r="P16" s="53">
        <f>'ВС т.р.'!P13*1000</f>
        <v>0</v>
      </c>
      <c r="Q16" s="31"/>
    </row>
    <row r="17" spans="1:24" ht="27.6">
      <c r="A17" s="91"/>
      <c r="B17" s="92"/>
      <c r="C17" s="91"/>
      <c r="D17" s="55" t="s">
        <v>9</v>
      </c>
      <c r="E17" s="52">
        <f t="shared" si="0"/>
        <v>2515210</v>
      </c>
      <c r="F17" s="53">
        <f>'ВС т.р.'!F14*1000</f>
        <v>0</v>
      </c>
      <c r="G17" s="53">
        <f>'ВС т.р.'!G14*1000</f>
        <v>0</v>
      </c>
      <c r="H17" s="53">
        <f>'ВС т.р.'!H14*1000</f>
        <v>0</v>
      </c>
      <c r="I17" s="53">
        <f>'ВС т.р.'!I14*1000</f>
        <v>0</v>
      </c>
      <c r="J17" s="53">
        <f>'ВС т.р.'!J14*1000</f>
        <v>0</v>
      </c>
      <c r="K17" s="53">
        <f>'ВС т.р.'!K14*1000</f>
        <v>0</v>
      </c>
      <c r="L17" s="53">
        <f>'ВС т.р.'!L14*1000</f>
        <v>162720</v>
      </c>
      <c r="M17" s="53">
        <f>'ВС т.р.'!M14*1000</f>
        <v>762310</v>
      </c>
      <c r="N17" s="53">
        <f>'ВС т.р.'!N14*1000</f>
        <v>783980</v>
      </c>
      <c r="O17" s="53">
        <f>'ВС т.р.'!O14*1000</f>
        <v>806200</v>
      </c>
      <c r="P17" s="53">
        <f>'ВС т.р.'!P14*1000</f>
        <v>0</v>
      </c>
      <c r="Q17" s="27"/>
    </row>
    <row r="18" spans="1:24" ht="33.450000000000003" customHeight="1">
      <c r="A18" s="91"/>
      <c r="B18" s="92"/>
      <c r="C18" s="91"/>
      <c r="D18" s="55" t="s">
        <v>42</v>
      </c>
      <c r="E18" s="52">
        <f t="shared" si="0"/>
        <v>10312363.33333334</v>
      </c>
      <c r="F18" s="53">
        <f>'ВС т.р.'!F15*1000</f>
        <v>0</v>
      </c>
      <c r="G18" s="53">
        <f>'ВС т.р.'!G15*1000</f>
        <v>0</v>
      </c>
      <c r="H18" s="53">
        <f>'ВС т.р.'!H15*1000</f>
        <v>0</v>
      </c>
      <c r="I18" s="53">
        <f>'ВС т.р.'!I15*1000</f>
        <v>0</v>
      </c>
      <c r="J18" s="53">
        <f>'ВС т.р.'!J15*1000</f>
        <v>0</v>
      </c>
      <c r="K18" s="53">
        <f>'ВС т.р.'!K15*1000</f>
        <v>0</v>
      </c>
      <c r="L18" s="53">
        <f>'ВС т.р.'!L15*1000</f>
        <v>667144</v>
      </c>
      <c r="M18" s="53">
        <f>'ВС т.р.'!M15*1000</f>
        <v>3125478.6666666702</v>
      </c>
      <c r="N18" s="53">
        <f>'ВС т.р.'!N15*1000</f>
        <v>3214298.6666666702</v>
      </c>
      <c r="O18" s="53">
        <f>'ВС т.р.'!O15*1000</f>
        <v>3305442</v>
      </c>
      <c r="P18" s="53">
        <f>'ВС т.р.'!P15*1000</f>
        <v>0</v>
      </c>
      <c r="Q18" s="27"/>
    </row>
    <row r="19" spans="1:24" ht="41.25" customHeight="1">
      <c r="A19" s="91"/>
      <c r="B19" s="91" t="s">
        <v>46</v>
      </c>
      <c r="C19" s="91"/>
      <c r="D19" s="55" t="s">
        <v>8</v>
      </c>
      <c r="E19" s="52">
        <f t="shared" si="0"/>
        <v>52599670</v>
      </c>
      <c r="F19" s="52">
        <f t="shared" ref="F19:P19" si="1">F10+F13+F16</f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0</v>
      </c>
      <c r="K19" s="52">
        <f t="shared" si="1"/>
        <v>15123000</v>
      </c>
      <c r="L19" s="52">
        <f t="shared" si="1"/>
        <v>2424520</v>
      </c>
      <c r="M19" s="52">
        <f t="shared" si="1"/>
        <v>11358460</v>
      </c>
      <c r="N19" s="52">
        <f t="shared" si="1"/>
        <v>11681260</v>
      </c>
      <c r="O19" s="52">
        <f t="shared" si="1"/>
        <v>12012430</v>
      </c>
      <c r="P19" s="52">
        <f t="shared" si="1"/>
        <v>0</v>
      </c>
      <c r="Q19" s="31"/>
      <c r="R19" s="28"/>
      <c r="S19" s="28"/>
      <c r="T19" s="28"/>
      <c r="U19" s="28"/>
      <c r="V19" s="28"/>
      <c r="W19" s="28"/>
      <c r="X19" s="28"/>
    </row>
    <row r="20" spans="1:24" ht="27.15" customHeight="1">
      <c r="A20" s="91"/>
      <c r="B20" s="91"/>
      <c r="C20" s="91"/>
      <c r="D20" s="55" t="s">
        <v>9</v>
      </c>
      <c r="E20" s="52">
        <f t="shared" si="0"/>
        <v>3530170</v>
      </c>
      <c r="F20" s="52">
        <f t="shared" ref="F20:P20" si="2">F11+F14+F17</f>
        <v>0</v>
      </c>
      <c r="G20" s="52">
        <f t="shared" si="2"/>
        <v>0</v>
      </c>
      <c r="H20" s="52">
        <f t="shared" si="2"/>
        <v>0</v>
      </c>
      <c r="I20" s="52">
        <f t="shared" si="2"/>
        <v>0</v>
      </c>
      <c r="J20" s="52">
        <f t="shared" si="2"/>
        <v>0</v>
      </c>
      <c r="K20" s="52">
        <f t="shared" si="2"/>
        <v>1014960</v>
      </c>
      <c r="L20" s="52">
        <f t="shared" si="2"/>
        <v>162720</v>
      </c>
      <c r="M20" s="52">
        <f t="shared" si="2"/>
        <v>762310</v>
      </c>
      <c r="N20" s="52">
        <f t="shared" si="2"/>
        <v>783980</v>
      </c>
      <c r="O20" s="52">
        <f t="shared" si="2"/>
        <v>806200</v>
      </c>
      <c r="P20" s="52">
        <f t="shared" si="2"/>
        <v>0</v>
      </c>
      <c r="Q20" s="32"/>
      <c r="R20" s="28"/>
      <c r="S20" s="28"/>
      <c r="T20" s="28"/>
      <c r="U20" s="28"/>
      <c r="V20" s="28"/>
      <c r="W20" s="28"/>
      <c r="X20" s="28"/>
    </row>
    <row r="21" spans="1:24" ht="29.85" customHeight="1">
      <c r="A21" s="91"/>
      <c r="B21" s="91"/>
      <c r="C21" s="91"/>
      <c r="D21" s="55" t="s">
        <v>42</v>
      </c>
      <c r="E21" s="52">
        <f t="shared" si="0"/>
        <v>14473743.33333334</v>
      </c>
      <c r="F21" s="52">
        <f t="shared" ref="F21:P21" si="3">F12+F15+F18</f>
        <v>0</v>
      </c>
      <c r="G21" s="52">
        <f t="shared" si="3"/>
        <v>0</v>
      </c>
      <c r="H21" s="52">
        <f t="shared" si="3"/>
        <v>0</v>
      </c>
      <c r="I21" s="52">
        <f t="shared" si="3"/>
        <v>0</v>
      </c>
      <c r="J21" s="52">
        <f t="shared" si="3"/>
        <v>0</v>
      </c>
      <c r="K21" s="52">
        <f t="shared" si="3"/>
        <v>4161380</v>
      </c>
      <c r="L21" s="52">
        <f t="shared" si="3"/>
        <v>667144</v>
      </c>
      <c r="M21" s="52">
        <f t="shared" si="3"/>
        <v>3125478.6666666702</v>
      </c>
      <c r="N21" s="52">
        <f t="shared" si="3"/>
        <v>3214298.6666666702</v>
      </c>
      <c r="O21" s="52">
        <f t="shared" si="3"/>
        <v>3305442</v>
      </c>
      <c r="P21" s="52">
        <f t="shared" si="3"/>
        <v>0</v>
      </c>
    </row>
  </sheetData>
  <mergeCells count="22">
    <mergeCell ref="O1:P1"/>
    <mergeCell ref="L2:P2"/>
    <mergeCell ref="O3:P3"/>
    <mergeCell ref="A16:A18"/>
    <mergeCell ref="B16:B18"/>
    <mergeCell ref="C16:C18"/>
    <mergeCell ref="M4:P4"/>
    <mergeCell ref="A6:P6"/>
    <mergeCell ref="A8:A9"/>
    <mergeCell ref="B8:B9"/>
    <mergeCell ref="C8:C9"/>
    <mergeCell ref="D8:D9"/>
    <mergeCell ref="E8:P8"/>
    <mergeCell ref="A19:A21"/>
    <mergeCell ref="B19:B21"/>
    <mergeCell ref="C19:C21"/>
    <mergeCell ref="A10:A12"/>
    <mergeCell ref="B10:B12"/>
    <mergeCell ref="C10:C12"/>
    <mergeCell ref="A13:A15"/>
    <mergeCell ref="B13:B15"/>
    <mergeCell ref="C13:C15"/>
  </mergeCells>
  <pageMargins left="0.31496062992125984" right="0" top="0.35433070866141736" bottom="0.15748031496062992" header="0.51181102362204722" footer="0.51181102362204722"/>
  <pageSetup paperSize="9" scale="50" firstPageNumber="0" fitToHeight="1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view="pageBreakPreview" zoomScale="90" zoomScaleNormal="100" zoomScaleSheetLayoutView="90" zoomScalePageLayoutView="115" workbookViewId="0">
      <selection activeCell="L4" sqref="L4:M4"/>
    </sheetView>
  </sheetViews>
  <sheetFormatPr defaultRowHeight="14.4"/>
  <cols>
    <col min="1" max="1" width="6.88671875"/>
    <col min="2" max="2" width="45"/>
    <col min="3" max="3" width="16.5546875"/>
    <col min="4" max="4" width="26.88671875" customWidth="1"/>
    <col min="5" max="5" width="15.44140625" bestFit="1" customWidth="1"/>
    <col min="6" max="6" width="14.88671875" bestFit="1" customWidth="1"/>
    <col min="7" max="7" width="15" bestFit="1" customWidth="1"/>
    <col min="8" max="13" width="14.88671875" bestFit="1" customWidth="1"/>
    <col min="14" max="14" width="15.109375"/>
    <col min="15" max="1025" width="8.6640625"/>
  </cols>
  <sheetData>
    <row r="2" spans="1:14">
      <c r="I2" s="64"/>
      <c r="J2" s="64"/>
      <c r="K2" s="64"/>
      <c r="L2" s="83" t="s">
        <v>185</v>
      </c>
      <c r="M2" s="83"/>
    </row>
    <row r="3" spans="1:14">
      <c r="I3" s="83" t="s">
        <v>179</v>
      </c>
      <c r="J3" s="83"/>
      <c r="K3" s="83"/>
      <c r="L3" s="83"/>
      <c r="M3" s="83"/>
    </row>
    <row r="4" spans="1:14">
      <c r="I4" s="64"/>
      <c r="J4" s="64"/>
      <c r="K4" s="64"/>
      <c r="L4" s="84" t="s">
        <v>196</v>
      </c>
      <c r="M4" s="84"/>
    </row>
    <row r="6" spans="1:14">
      <c r="J6" s="118" t="s">
        <v>38</v>
      </c>
      <c r="K6" s="118"/>
      <c r="L6" s="118"/>
      <c r="M6" s="118"/>
    </row>
    <row r="7" spans="1:14" ht="35.25" customHeight="1">
      <c r="A7" s="99" t="s">
        <v>39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4">
      <c r="A8" s="6"/>
      <c r="B8" s="6"/>
      <c r="C8" s="6"/>
      <c r="D8" s="6"/>
      <c r="E8" s="6"/>
    </row>
    <row r="9" spans="1:14" s="8" customFormat="1" ht="14.25" customHeight="1">
      <c r="A9" s="87" t="s">
        <v>0</v>
      </c>
      <c r="B9" s="88" t="s">
        <v>1</v>
      </c>
      <c r="C9" s="88" t="s">
        <v>2</v>
      </c>
      <c r="D9" s="88" t="s">
        <v>3</v>
      </c>
      <c r="E9" s="88" t="s">
        <v>84</v>
      </c>
      <c r="F9" s="88"/>
      <c r="G9" s="88"/>
      <c r="H9" s="88"/>
      <c r="I9" s="88"/>
      <c r="J9" s="88"/>
      <c r="K9" s="88"/>
      <c r="L9" s="88"/>
      <c r="M9" s="88"/>
      <c r="N9" s="7"/>
    </row>
    <row r="10" spans="1:14" ht="37.5" customHeight="1">
      <c r="A10" s="87"/>
      <c r="B10" s="88"/>
      <c r="C10" s="88"/>
      <c r="D10" s="88"/>
      <c r="E10" s="2" t="s">
        <v>5</v>
      </c>
      <c r="F10" s="67">
        <v>2020</v>
      </c>
      <c r="G10" s="67">
        <v>2021</v>
      </c>
      <c r="H10" s="2">
        <v>2022</v>
      </c>
      <c r="I10" s="2">
        <v>2023</v>
      </c>
      <c r="J10" s="2">
        <v>2024</v>
      </c>
      <c r="K10" s="2">
        <v>2025</v>
      </c>
      <c r="L10" s="2">
        <v>2026</v>
      </c>
      <c r="M10" s="2">
        <v>2027</v>
      </c>
      <c r="N10" s="7"/>
    </row>
    <row r="11" spans="1:14" ht="41.4">
      <c r="A11" s="87" t="s">
        <v>6</v>
      </c>
      <c r="B11" s="119" t="s">
        <v>87</v>
      </c>
      <c r="C11" s="88" t="s">
        <v>12</v>
      </c>
      <c r="D11" s="18" t="s">
        <v>8</v>
      </c>
      <c r="E11" s="56">
        <f t="shared" ref="E11:E25" si="0">SUM(F11:M11)</f>
        <v>0</v>
      </c>
      <c r="F11" s="57">
        <f>'ВО т.р.'!F7*1000</f>
        <v>0</v>
      </c>
      <c r="G11" s="57">
        <f>'ВО т.р.'!G7*1000</f>
        <v>0</v>
      </c>
      <c r="H11" s="57">
        <f>'ВО т.р.'!H7*1000</f>
        <v>0</v>
      </c>
      <c r="I11" s="57">
        <f>'ВО т.р.'!I7*1000</f>
        <v>0</v>
      </c>
      <c r="J11" s="57">
        <f>'ВО т.р.'!J7*1000</f>
        <v>0</v>
      </c>
      <c r="K11" s="57">
        <f>'ВО т.р.'!K7*1000</f>
        <v>0</v>
      </c>
      <c r="L11" s="57">
        <v>0</v>
      </c>
      <c r="M11" s="57">
        <f>'ВО т.р.'!M7*1000</f>
        <v>0</v>
      </c>
      <c r="N11" s="10"/>
    </row>
    <row r="12" spans="1:14" ht="27" customHeight="1">
      <c r="A12" s="87"/>
      <c r="B12" s="119"/>
      <c r="C12" s="88"/>
      <c r="D12" s="18" t="s">
        <v>9</v>
      </c>
      <c r="E12" s="56">
        <f t="shared" si="0"/>
        <v>19321236</v>
      </c>
      <c r="F12" s="57">
        <f>'ВО т.р.'!F8*1000</f>
        <v>0</v>
      </c>
      <c r="G12" s="66">
        <v>0</v>
      </c>
      <c r="H12" s="57">
        <f>'ВО т.р.'!H8*1000</f>
        <v>0</v>
      </c>
      <c r="I12" s="57">
        <f>'ВО т.р.'!I8*1000</f>
        <v>0</v>
      </c>
      <c r="J12" s="57">
        <f>'ВО т.р.'!J8*1000</f>
        <v>0</v>
      </c>
      <c r="K12" s="57">
        <f>'ВО т.р.'!K8*1000</f>
        <v>0</v>
      </c>
      <c r="L12" s="57">
        <f>16101.03*1000*1.2</f>
        <v>19321236</v>
      </c>
      <c r="M12" s="57">
        <f>'ВО т.р.'!M8*1000</f>
        <v>0</v>
      </c>
      <c r="N12" s="7"/>
    </row>
    <row r="13" spans="1:14" ht="27.6">
      <c r="A13" s="87"/>
      <c r="B13" s="119"/>
      <c r="C13" s="88"/>
      <c r="D13" s="18" t="s">
        <v>42</v>
      </c>
      <c r="E13" s="56">
        <f t="shared" si="0"/>
        <v>21918064</v>
      </c>
      <c r="F13" s="57">
        <f>'ВО т.р.'!F9*1000</f>
        <v>0</v>
      </c>
      <c r="G13" s="66">
        <v>0</v>
      </c>
      <c r="H13" s="57">
        <f>'ВО т.р.'!H9*1000</f>
        <v>0</v>
      </c>
      <c r="I13" s="57">
        <f>2276.16*1000</f>
        <v>2276160</v>
      </c>
      <c r="J13" s="57">
        <v>1888400</v>
      </c>
      <c r="K13" s="57">
        <f>'ВО т.р.'!K9*1000</f>
        <v>0</v>
      </c>
      <c r="L13" s="57">
        <f>37074740-L12</f>
        <v>17753504</v>
      </c>
      <c r="M13" s="57">
        <f>'ВО т.р.'!M9*1000</f>
        <v>0</v>
      </c>
      <c r="N13" s="7"/>
    </row>
    <row r="14" spans="1:14" ht="36.75" customHeight="1">
      <c r="A14" s="87" t="s">
        <v>11</v>
      </c>
      <c r="B14" s="120" t="s">
        <v>88</v>
      </c>
      <c r="C14" s="88" t="s">
        <v>12</v>
      </c>
      <c r="D14" s="18" t="s">
        <v>8</v>
      </c>
      <c r="E14" s="56">
        <f t="shared" si="0"/>
        <v>0</v>
      </c>
      <c r="F14" s="57">
        <f>'ВО т.р.'!F10*1000</f>
        <v>0</v>
      </c>
      <c r="G14" s="66">
        <f>'ВО т.р.'!G10*1000</f>
        <v>0</v>
      </c>
      <c r="H14" s="57">
        <f>'ВО т.р.'!H10*1000</f>
        <v>0</v>
      </c>
      <c r="I14" s="57">
        <f>'ВО т.р.'!I10*1000</f>
        <v>0</v>
      </c>
      <c r="J14" s="57">
        <f>'ВО т.р.'!J10*1000</f>
        <v>0</v>
      </c>
      <c r="K14" s="57">
        <f>'ВО т.р.'!K10*1000</f>
        <v>0</v>
      </c>
      <c r="L14" s="57">
        <f>'ВО т.р.'!L10*1000</f>
        <v>0</v>
      </c>
      <c r="M14" s="57">
        <v>0</v>
      </c>
      <c r="N14" s="10"/>
    </row>
    <row r="15" spans="1:14" ht="27.6">
      <c r="A15" s="87"/>
      <c r="B15" s="120"/>
      <c r="C15" s="88"/>
      <c r="D15" s="18" t="s">
        <v>9</v>
      </c>
      <c r="E15" s="56">
        <f t="shared" si="0"/>
        <v>24563496</v>
      </c>
      <c r="F15" s="57">
        <f>'ВО т.р.'!F11*1000</f>
        <v>0</v>
      </c>
      <c r="G15" s="66">
        <f>'ВО т.р.'!G11*1000</f>
        <v>0</v>
      </c>
      <c r="H15" s="57">
        <f>'ВО т.р.'!H11*1000</f>
        <v>0</v>
      </c>
      <c r="I15" s="57">
        <f>'ВО т.р.'!I11*1000</f>
        <v>0</v>
      </c>
      <c r="J15" s="57">
        <f>'ВО т.р.'!J11*1000</f>
        <v>0</v>
      </c>
      <c r="K15" s="57">
        <f>'ВО т.р.'!K11*1000</f>
        <v>0</v>
      </c>
      <c r="L15" s="57">
        <f>'ВО т.р.'!L11*1000</f>
        <v>0</v>
      </c>
      <c r="M15" s="57">
        <f>20469.58*1000*1.2</f>
        <v>24563496</v>
      </c>
      <c r="N15" s="7"/>
    </row>
    <row r="16" spans="1:14" ht="27.6">
      <c r="A16" s="87"/>
      <c r="B16" s="120"/>
      <c r="C16" s="88"/>
      <c r="D16" s="18" t="s">
        <v>42</v>
      </c>
      <c r="E16" s="56">
        <f t="shared" si="0"/>
        <v>25746524</v>
      </c>
      <c r="F16" s="57">
        <f>'ВО т.р.'!F12*1000</f>
        <v>0</v>
      </c>
      <c r="G16" s="66">
        <f>'ВО т.р.'!G12*1000</f>
        <v>0</v>
      </c>
      <c r="H16" s="57">
        <f>'ВО т.р.'!H12*1000</f>
        <v>0</v>
      </c>
      <c r="I16" s="57">
        <f>1911.5*1000</f>
        <v>1911500</v>
      </c>
      <c r="J16" s="57">
        <v>1977650</v>
      </c>
      <c r="K16" s="57">
        <f>'ВО т.р.'!K12*1000</f>
        <v>0</v>
      </c>
      <c r="L16" s="57">
        <f>'ВО т.р.'!L12*1000</f>
        <v>0</v>
      </c>
      <c r="M16" s="57">
        <f>46420870-M15</f>
        <v>21857374</v>
      </c>
      <c r="N16" s="7"/>
    </row>
    <row r="17" spans="1:21" ht="43.5" customHeight="1">
      <c r="A17" s="87" t="s">
        <v>13</v>
      </c>
      <c r="B17" s="120" t="s">
        <v>193</v>
      </c>
      <c r="C17" s="88" t="s">
        <v>12</v>
      </c>
      <c r="D17" s="18" t="s">
        <v>8</v>
      </c>
      <c r="E17" s="56">
        <f t="shared" si="0"/>
        <v>0</v>
      </c>
      <c r="F17" s="57">
        <f>'ВО т.р.'!F13*1000</f>
        <v>0</v>
      </c>
      <c r="G17" s="66">
        <f>'ВО т.р.'!G13*1000</f>
        <v>0</v>
      </c>
      <c r="H17" s="57">
        <f>'ВО т.р.'!H13*1000</f>
        <v>0</v>
      </c>
      <c r="I17" s="57">
        <f>'ВО т.р.'!I13*1000</f>
        <v>0</v>
      </c>
      <c r="J17" s="57">
        <f>'ВО т.р.'!J13*1000</f>
        <v>0</v>
      </c>
      <c r="K17" s="57">
        <f>'ВО т.р.'!K13*1000</f>
        <v>0</v>
      </c>
      <c r="L17" s="57">
        <f>'ВО т.р.'!L13*1000</f>
        <v>0</v>
      </c>
      <c r="M17" s="57">
        <f>'ВО т.р.'!M13*1000</f>
        <v>0</v>
      </c>
      <c r="N17" s="10"/>
    </row>
    <row r="18" spans="1:21" ht="24.75" customHeight="1">
      <c r="A18" s="87"/>
      <c r="B18" s="120"/>
      <c r="C18" s="88"/>
      <c r="D18" s="18" t="s">
        <v>9</v>
      </c>
      <c r="E18" s="56">
        <f t="shared" si="0"/>
        <v>0</v>
      </c>
      <c r="F18" s="57">
        <f>'ВО т.р.'!F14*1000</f>
        <v>0</v>
      </c>
      <c r="G18" s="66">
        <f>'ВО т.р.'!G14*1000</f>
        <v>0</v>
      </c>
      <c r="H18" s="57">
        <f>'ВО т.р.'!H14*1000</f>
        <v>0</v>
      </c>
      <c r="I18" s="57">
        <f>'ВО т.р.'!I14*1000</f>
        <v>0</v>
      </c>
      <c r="J18" s="57">
        <f>'ВО т.р.'!J14*1000</f>
        <v>0</v>
      </c>
      <c r="K18" s="57">
        <f>'ВО т.р.'!K14*1000</f>
        <v>0</v>
      </c>
      <c r="L18" s="57">
        <f>'ВО т.р.'!L14*1000</f>
        <v>0</v>
      </c>
      <c r="M18" s="57">
        <f>'ВО т.р.'!M14*1000</f>
        <v>0</v>
      </c>
      <c r="N18" s="11"/>
    </row>
    <row r="19" spans="1:21" ht="27.6">
      <c r="A19" s="87"/>
      <c r="B19" s="120"/>
      <c r="C19" s="88"/>
      <c r="D19" s="18" t="s">
        <v>42</v>
      </c>
      <c r="E19" s="56">
        <f t="shared" si="0"/>
        <v>3649430</v>
      </c>
      <c r="F19" s="57">
        <f>'ВО т.р.'!F15*1000</f>
        <v>0</v>
      </c>
      <c r="G19" s="66">
        <f>'ВО т.р.'!G15*1000</f>
        <v>0</v>
      </c>
      <c r="H19" s="57">
        <f>'ВО т.р.'!H15*1000</f>
        <v>0</v>
      </c>
      <c r="I19" s="57">
        <f>'ВО т.р.'!I15*1000</f>
        <v>0</v>
      </c>
      <c r="J19" s="57">
        <f>1810.07*1000</f>
        <v>1810070</v>
      </c>
      <c r="K19" s="57">
        <v>1839360</v>
      </c>
      <c r="L19" s="57">
        <f>'ВО т.р.'!L15*1000</f>
        <v>0</v>
      </c>
      <c r="M19" s="57">
        <f>'ВО т.р.'!M15*1000</f>
        <v>0</v>
      </c>
      <c r="N19" s="11"/>
    </row>
    <row r="20" spans="1:21" ht="43.5" customHeight="1">
      <c r="A20" s="87" t="s">
        <v>14</v>
      </c>
      <c r="B20" s="119" t="s">
        <v>89</v>
      </c>
      <c r="C20" s="73" t="s">
        <v>12</v>
      </c>
      <c r="D20" s="30" t="s">
        <v>8</v>
      </c>
      <c r="E20" s="63">
        <f t="shared" si="0"/>
        <v>0</v>
      </c>
      <c r="F20" s="53">
        <v>0</v>
      </c>
      <c r="G20" s="66">
        <v>0</v>
      </c>
      <c r="H20" s="57">
        <v>0</v>
      </c>
      <c r="I20" s="57">
        <v>0</v>
      </c>
      <c r="J20" s="57">
        <v>0</v>
      </c>
      <c r="K20" s="57">
        <v>0</v>
      </c>
      <c r="L20" s="57">
        <f>'ВО т.р.'!L16*1000</f>
        <v>0</v>
      </c>
      <c r="M20" s="57">
        <f>'ВО т.р.'!M16*1000</f>
        <v>0</v>
      </c>
      <c r="N20" s="10"/>
      <c r="O20" s="8"/>
      <c r="P20" s="8"/>
      <c r="Q20" s="8"/>
      <c r="R20" s="8"/>
      <c r="S20" s="8"/>
      <c r="T20" s="8"/>
      <c r="U20" s="8"/>
    </row>
    <row r="21" spans="1:21" ht="27.6">
      <c r="A21" s="87"/>
      <c r="B21" s="119"/>
      <c r="C21" s="73"/>
      <c r="D21" s="30" t="s">
        <v>9</v>
      </c>
      <c r="E21" s="63">
        <f t="shared" si="0"/>
        <v>79571316</v>
      </c>
      <c r="F21" s="53">
        <f>18492.11*0*1000</f>
        <v>0</v>
      </c>
      <c r="G21" s="66">
        <v>0</v>
      </c>
      <c r="H21" s="66">
        <f>21770.24*1000*1.2</f>
        <v>26124288</v>
      </c>
      <c r="I21" s="66">
        <f>19823.53*1.2*1000</f>
        <v>23788235.999999996</v>
      </c>
      <c r="J21" s="57">
        <f>7562.71*1000*1.2</f>
        <v>9075252</v>
      </c>
      <c r="K21" s="57">
        <f>17152.95*1000*1.2</f>
        <v>20583540</v>
      </c>
      <c r="L21" s="57">
        <f>'ВО т.р.'!L17*1000</f>
        <v>0</v>
      </c>
      <c r="M21" s="57">
        <f>'ВО т.р.'!M17*1000</f>
        <v>0</v>
      </c>
      <c r="N21" s="11"/>
      <c r="O21" s="8"/>
      <c r="P21" s="8"/>
      <c r="Q21" s="8"/>
      <c r="R21" s="8"/>
      <c r="S21" s="8"/>
      <c r="T21" s="8"/>
      <c r="U21" s="8"/>
    </row>
    <row r="22" spans="1:21" ht="27.6">
      <c r="A22" s="87"/>
      <c r="B22" s="119"/>
      <c r="C22" s="73"/>
      <c r="D22" s="30" t="s">
        <v>42</v>
      </c>
      <c r="E22" s="63">
        <f t="shared" si="0"/>
        <v>91669974</v>
      </c>
      <c r="F22" s="53">
        <v>28112310</v>
      </c>
      <c r="G22" s="66">
        <v>31820980</v>
      </c>
      <c r="H22" s="66">
        <f>33241.82*1000-H21</f>
        <v>7117532</v>
      </c>
      <c r="I22" s="66">
        <f>29488.62*1000-I21</f>
        <v>5700384.0000000037</v>
      </c>
      <c r="J22" s="66">
        <f>15943.1*1000-J21</f>
        <v>6867848</v>
      </c>
      <c r="K22" s="66">
        <f>32634.46*1000-K21</f>
        <v>12050920</v>
      </c>
      <c r="L22" s="57">
        <f>'ВО т.р.'!L18*1000</f>
        <v>0</v>
      </c>
      <c r="M22" s="57">
        <f>'ВО т.р.'!M18*1000</f>
        <v>0</v>
      </c>
      <c r="N22" s="11"/>
      <c r="O22" s="8"/>
      <c r="P22" s="8"/>
      <c r="Q22" s="8"/>
      <c r="R22" s="8"/>
      <c r="S22" s="8"/>
      <c r="T22" s="8"/>
      <c r="U22" s="8"/>
    </row>
    <row r="23" spans="1:21" ht="39.75" customHeight="1">
      <c r="A23" s="103"/>
      <c r="B23" s="104" t="s">
        <v>46</v>
      </c>
      <c r="C23" s="104"/>
      <c r="D23" s="18" t="s">
        <v>8</v>
      </c>
      <c r="E23" s="56">
        <f t="shared" si="0"/>
        <v>0</v>
      </c>
      <c r="F23" s="56">
        <f t="shared" ref="F23:M25" si="1">F11+F14+F17+F20</f>
        <v>0</v>
      </c>
      <c r="G23" s="56">
        <f t="shared" si="1"/>
        <v>0</v>
      </c>
      <c r="H23" s="56">
        <f t="shared" si="1"/>
        <v>0</v>
      </c>
      <c r="I23" s="56">
        <f t="shared" si="1"/>
        <v>0</v>
      </c>
      <c r="J23" s="56">
        <f t="shared" si="1"/>
        <v>0</v>
      </c>
      <c r="K23" s="56">
        <f t="shared" si="1"/>
        <v>0</v>
      </c>
      <c r="L23" s="56">
        <f t="shared" si="1"/>
        <v>0</v>
      </c>
      <c r="M23" s="56">
        <f t="shared" si="1"/>
        <v>0</v>
      </c>
      <c r="N23" s="10"/>
      <c r="O23" s="8"/>
      <c r="P23" s="8"/>
      <c r="Q23" s="8"/>
      <c r="R23" s="8"/>
      <c r="S23" s="8"/>
      <c r="T23" s="8"/>
      <c r="U23" s="8"/>
    </row>
    <row r="24" spans="1:21" ht="24.75" customHeight="1">
      <c r="A24" s="103"/>
      <c r="B24" s="104"/>
      <c r="C24" s="104"/>
      <c r="D24" s="18" t="s">
        <v>9</v>
      </c>
      <c r="E24" s="56">
        <f t="shared" si="0"/>
        <v>123456048</v>
      </c>
      <c r="F24" s="56">
        <f t="shared" si="1"/>
        <v>0</v>
      </c>
      <c r="G24" s="56">
        <f t="shared" si="1"/>
        <v>0</v>
      </c>
      <c r="H24" s="56">
        <f t="shared" si="1"/>
        <v>26124288</v>
      </c>
      <c r="I24" s="56">
        <f t="shared" si="1"/>
        <v>23788235.999999996</v>
      </c>
      <c r="J24" s="56">
        <f t="shared" si="1"/>
        <v>9075252</v>
      </c>
      <c r="K24" s="56">
        <f t="shared" si="1"/>
        <v>20583540</v>
      </c>
      <c r="L24" s="56">
        <f t="shared" si="1"/>
        <v>19321236</v>
      </c>
      <c r="M24" s="56">
        <f t="shared" si="1"/>
        <v>24563496</v>
      </c>
      <c r="N24" s="11"/>
      <c r="O24" s="8"/>
      <c r="P24" s="8"/>
      <c r="Q24" s="8"/>
      <c r="R24" s="8"/>
      <c r="S24" s="8"/>
      <c r="T24" s="8"/>
      <c r="U24" s="8"/>
    </row>
    <row r="25" spans="1:21" ht="27.6">
      <c r="A25" s="103"/>
      <c r="B25" s="104"/>
      <c r="C25" s="104"/>
      <c r="D25" s="18" t="s">
        <v>42</v>
      </c>
      <c r="E25" s="56">
        <f t="shared" si="0"/>
        <v>142983992</v>
      </c>
      <c r="F25" s="56">
        <f t="shared" si="1"/>
        <v>28112310</v>
      </c>
      <c r="G25" s="56">
        <f t="shared" si="1"/>
        <v>31820980</v>
      </c>
      <c r="H25" s="56">
        <f t="shared" si="1"/>
        <v>7117532</v>
      </c>
      <c r="I25" s="56">
        <f>I13+I16+I19+I22</f>
        <v>9888044.0000000037</v>
      </c>
      <c r="J25" s="56">
        <f t="shared" si="1"/>
        <v>12543968</v>
      </c>
      <c r="K25" s="56">
        <f t="shared" si="1"/>
        <v>13890280</v>
      </c>
      <c r="L25" s="56">
        <f t="shared" si="1"/>
        <v>17753504</v>
      </c>
      <c r="M25" s="56">
        <f t="shared" si="1"/>
        <v>21857374</v>
      </c>
    </row>
  </sheetData>
  <mergeCells count="25">
    <mergeCell ref="A23:A25"/>
    <mergeCell ref="B23:B25"/>
    <mergeCell ref="C23:C25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9:A10"/>
    <mergeCell ref="B9:B10"/>
    <mergeCell ref="C9:C10"/>
    <mergeCell ref="D9:D10"/>
    <mergeCell ref="E9:M9"/>
    <mergeCell ref="J6:M6"/>
    <mergeCell ref="L2:M2"/>
    <mergeCell ref="I3:M3"/>
    <mergeCell ref="L4:M4"/>
    <mergeCell ref="A7:M7"/>
  </mergeCells>
  <pageMargins left="0.70866141732283472" right="0.70866141732283472" top="0.74803149606299213" bottom="0.74803149606299213" header="0.51181102362204722" footer="0.51181102362204722"/>
  <pageSetup paperSize="9" scale="55" firstPageNumber="0" fitToHeight="1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BreakPreview" zoomScale="90" zoomScaleNormal="100" zoomScaleSheetLayoutView="90" zoomScalePageLayoutView="115" workbookViewId="0">
      <selection activeCell="F3" sqref="F3:J3"/>
    </sheetView>
  </sheetViews>
  <sheetFormatPr defaultRowHeight="14.4"/>
  <cols>
    <col min="2" max="2" width="38.109375"/>
    <col min="3" max="3" width="15.88671875"/>
    <col min="4" max="4" width="45.5546875"/>
    <col min="5" max="5" width="15.44140625" bestFit="1" customWidth="1"/>
    <col min="6" max="6" width="18.109375" bestFit="1" customWidth="1"/>
    <col min="7" max="7" width="16.33203125" bestFit="1" customWidth="1"/>
    <col min="8" max="8" width="16" bestFit="1" customWidth="1"/>
    <col min="9" max="9" width="9.5546875" bestFit="1" customWidth="1"/>
  </cols>
  <sheetData>
    <row r="1" spans="1:10">
      <c r="H1" s="122" t="s">
        <v>186</v>
      </c>
      <c r="I1" s="122"/>
      <c r="J1" s="122"/>
    </row>
    <row r="2" spans="1:10">
      <c r="F2" s="83" t="s">
        <v>179</v>
      </c>
      <c r="G2" s="83"/>
      <c r="H2" s="83"/>
      <c r="I2" s="83"/>
      <c r="J2" s="83"/>
    </row>
    <row r="3" spans="1:10">
      <c r="F3" s="83" t="s">
        <v>196</v>
      </c>
      <c r="G3" s="83"/>
      <c r="H3" s="83"/>
      <c r="I3" s="83"/>
      <c r="J3" s="83"/>
    </row>
    <row r="4" spans="1:10">
      <c r="F4" s="107" t="s">
        <v>90</v>
      </c>
      <c r="G4" s="107"/>
      <c r="H4" s="107"/>
      <c r="I4" s="107"/>
      <c r="J4" s="107"/>
    </row>
    <row r="6" spans="1:10" ht="39" customHeight="1">
      <c r="A6" s="99" t="s">
        <v>91</v>
      </c>
      <c r="B6" s="99"/>
      <c r="C6" s="99"/>
      <c r="D6" s="99"/>
      <c r="E6" s="99"/>
      <c r="F6" s="99"/>
      <c r="G6" s="99"/>
      <c r="H6" s="99"/>
      <c r="I6" s="99"/>
    </row>
    <row r="7" spans="1:10" ht="7.5" customHeight="1">
      <c r="A7" s="14"/>
      <c r="B7" s="6"/>
      <c r="C7" s="6"/>
      <c r="D7" s="6"/>
      <c r="E7" s="6"/>
      <c r="F7" s="6"/>
      <c r="G7" s="6"/>
      <c r="H7" s="6"/>
      <c r="I7" s="6"/>
    </row>
    <row r="8" spans="1:10" ht="21.75" customHeight="1">
      <c r="A8" s="87" t="s">
        <v>0</v>
      </c>
      <c r="B8" s="120" t="s">
        <v>1</v>
      </c>
      <c r="C8" s="120" t="s">
        <v>2</v>
      </c>
      <c r="D8" s="88" t="s">
        <v>3</v>
      </c>
      <c r="E8" s="88" t="s">
        <v>92</v>
      </c>
      <c r="F8" s="88"/>
      <c r="G8" s="88"/>
      <c r="H8" s="88"/>
      <c r="I8" s="88"/>
    </row>
    <row r="9" spans="1:10" ht="24" customHeight="1">
      <c r="A9" s="87"/>
      <c r="B9" s="120"/>
      <c r="C9" s="120"/>
      <c r="D9" s="88"/>
      <c r="E9" s="2" t="s">
        <v>5</v>
      </c>
      <c r="F9" s="2">
        <v>2017</v>
      </c>
      <c r="G9" s="2">
        <v>2018</v>
      </c>
      <c r="H9" s="2">
        <v>2019</v>
      </c>
      <c r="I9" s="2">
        <v>2020</v>
      </c>
    </row>
    <row r="10" spans="1:10" ht="25.5" customHeight="1">
      <c r="A10" s="87" t="s">
        <v>49</v>
      </c>
      <c r="B10" s="120" t="s">
        <v>93</v>
      </c>
      <c r="C10" s="88" t="s">
        <v>7</v>
      </c>
      <c r="D10" s="18" t="s">
        <v>8</v>
      </c>
      <c r="E10" s="56">
        <v>0</v>
      </c>
      <c r="F10" s="57">
        <v>0</v>
      </c>
      <c r="G10" s="57">
        <v>0</v>
      </c>
      <c r="H10" s="57">
        <v>0</v>
      </c>
      <c r="I10" s="57">
        <v>0</v>
      </c>
    </row>
    <row r="11" spans="1:10" ht="27.6">
      <c r="A11" s="87"/>
      <c r="B11" s="120"/>
      <c r="C11" s="88"/>
      <c r="D11" s="18" t="s">
        <v>9</v>
      </c>
      <c r="E11" s="56">
        <v>0</v>
      </c>
      <c r="F11" s="58">
        <v>0</v>
      </c>
      <c r="G11" s="57">
        <v>0</v>
      </c>
      <c r="H11" s="57">
        <v>0</v>
      </c>
      <c r="I11" s="57">
        <v>0</v>
      </c>
    </row>
    <row r="12" spans="1:10" ht="55.2">
      <c r="A12" s="87"/>
      <c r="B12" s="120"/>
      <c r="C12" s="88"/>
      <c r="D12" s="18" t="s">
        <v>94</v>
      </c>
      <c r="E12" s="56">
        <f>SUM(F12:I12)</f>
        <v>13373882.1</v>
      </c>
      <c r="F12" s="57">
        <v>709425.9</v>
      </c>
      <c r="G12" s="57">
        <v>0</v>
      </c>
      <c r="H12" s="57">
        <v>12664456.199999999</v>
      </c>
      <c r="I12" s="57"/>
    </row>
    <row r="13" spans="1:10" ht="25.5" customHeight="1">
      <c r="A13" s="87" t="s">
        <v>51</v>
      </c>
      <c r="B13" s="120" t="s">
        <v>95</v>
      </c>
      <c r="C13" s="88" t="s">
        <v>7</v>
      </c>
      <c r="D13" s="18" t="s">
        <v>8</v>
      </c>
      <c r="E13" s="56">
        <v>0</v>
      </c>
      <c r="F13" s="59">
        <v>0</v>
      </c>
      <c r="G13" s="57">
        <v>0</v>
      </c>
      <c r="H13" s="57">
        <v>0</v>
      </c>
      <c r="I13" s="57">
        <v>0</v>
      </c>
    </row>
    <row r="14" spans="1:10" ht="27.6">
      <c r="A14" s="87"/>
      <c r="B14" s="120"/>
      <c r="C14" s="88"/>
      <c r="D14" s="18" t="s">
        <v>9</v>
      </c>
      <c r="E14" s="56">
        <v>0</v>
      </c>
      <c r="F14" s="57">
        <v>0</v>
      </c>
      <c r="G14" s="57">
        <v>0</v>
      </c>
      <c r="H14" s="57">
        <v>0</v>
      </c>
      <c r="I14" s="57">
        <v>0</v>
      </c>
    </row>
    <row r="15" spans="1:10" ht="55.2">
      <c r="A15" s="87"/>
      <c r="B15" s="120"/>
      <c r="C15" s="88"/>
      <c r="D15" s="18" t="s">
        <v>94</v>
      </c>
      <c r="E15" s="56">
        <f>SUM(F15:I15)</f>
        <v>115080772.18000001</v>
      </c>
      <c r="F15" s="57">
        <v>4378064.84</v>
      </c>
      <c r="G15" s="57">
        <v>110702707.34</v>
      </c>
      <c r="H15" s="57">
        <v>0</v>
      </c>
      <c r="I15" s="57">
        <v>0</v>
      </c>
    </row>
    <row r="16" spans="1:10" ht="25.5" customHeight="1">
      <c r="A16" s="87" t="s">
        <v>53</v>
      </c>
      <c r="B16" s="120" t="s">
        <v>96</v>
      </c>
      <c r="C16" s="88" t="s">
        <v>7</v>
      </c>
      <c r="D16" s="18" t="s">
        <v>8</v>
      </c>
      <c r="E16" s="56">
        <v>0</v>
      </c>
      <c r="F16" s="57">
        <v>0</v>
      </c>
      <c r="G16" s="57">
        <v>0</v>
      </c>
      <c r="H16" s="57">
        <v>0</v>
      </c>
      <c r="I16" s="57">
        <v>0</v>
      </c>
    </row>
    <row r="17" spans="1:9" ht="24.75" customHeight="1">
      <c r="A17" s="87"/>
      <c r="B17" s="120"/>
      <c r="C17" s="88"/>
      <c r="D17" s="18" t="s">
        <v>9</v>
      </c>
      <c r="E17" s="56">
        <v>0</v>
      </c>
      <c r="F17" s="57">
        <v>0</v>
      </c>
      <c r="G17" s="57">
        <v>0</v>
      </c>
      <c r="H17" s="57">
        <v>0</v>
      </c>
      <c r="I17" s="57">
        <v>0</v>
      </c>
    </row>
    <row r="18" spans="1:9" ht="43.5" customHeight="1">
      <c r="A18" s="87"/>
      <c r="B18" s="120"/>
      <c r="C18" s="88"/>
      <c r="D18" s="18" t="s">
        <v>94</v>
      </c>
      <c r="E18" s="56">
        <f>SUM(F18:I18)</f>
        <v>14259590</v>
      </c>
      <c r="F18" s="59">
        <v>157175.64000000001</v>
      </c>
      <c r="G18" s="59">
        <v>0</v>
      </c>
      <c r="H18" s="57">
        <v>14102414.359999999</v>
      </c>
      <c r="I18" s="57">
        <v>0</v>
      </c>
    </row>
    <row r="19" spans="1:9" ht="32.25" customHeight="1">
      <c r="A19" s="87" t="s">
        <v>70</v>
      </c>
      <c r="B19" s="120" t="s">
        <v>97</v>
      </c>
      <c r="C19" s="88" t="s">
        <v>7</v>
      </c>
      <c r="D19" s="18" t="s">
        <v>8</v>
      </c>
      <c r="E19" s="56">
        <v>0</v>
      </c>
      <c r="F19" s="59">
        <v>0</v>
      </c>
      <c r="G19" s="59">
        <v>0</v>
      </c>
      <c r="H19" s="57">
        <v>0</v>
      </c>
      <c r="I19" s="57">
        <v>0</v>
      </c>
    </row>
    <row r="20" spans="1:9" ht="15.75" customHeight="1">
      <c r="A20" s="87"/>
      <c r="B20" s="120"/>
      <c r="C20" s="88"/>
      <c r="D20" s="18" t="s">
        <v>9</v>
      </c>
      <c r="E20" s="56">
        <v>0</v>
      </c>
      <c r="F20" s="59">
        <v>0</v>
      </c>
      <c r="G20" s="59">
        <v>0</v>
      </c>
      <c r="H20" s="57">
        <v>0</v>
      </c>
      <c r="I20" s="57">
        <v>0</v>
      </c>
    </row>
    <row r="21" spans="1:9" ht="52.5" customHeight="1">
      <c r="A21" s="87"/>
      <c r="B21" s="120"/>
      <c r="C21" s="88"/>
      <c r="D21" s="18" t="s">
        <v>94</v>
      </c>
      <c r="E21" s="56">
        <f>SUM(F21:I21)</f>
        <v>5161381.0999999996</v>
      </c>
      <c r="F21" s="59">
        <v>836235.1</v>
      </c>
      <c r="G21" s="59">
        <v>4325146</v>
      </c>
      <c r="H21" s="57">
        <v>0</v>
      </c>
      <c r="I21" s="57">
        <v>0</v>
      </c>
    </row>
    <row r="22" spans="1:9" ht="31.5" customHeight="1">
      <c r="A22" s="87" t="s">
        <v>72</v>
      </c>
      <c r="B22" s="120" t="s">
        <v>98</v>
      </c>
      <c r="C22" s="88" t="s">
        <v>7</v>
      </c>
      <c r="D22" s="18" t="s">
        <v>8</v>
      </c>
      <c r="E22" s="56">
        <v>0</v>
      </c>
      <c r="F22" s="59">
        <v>0</v>
      </c>
      <c r="G22" s="59">
        <v>0</v>
      </c>
      <c r="H22" s="57">
        <v>0</v>
      </c>
      <c r="I22" s="57">
        <v>0</v>
      </c>
    </row>
    <row r="23" spans="1:9" ht="18.75" customHeight="1">
      <c r="A23" s="87"/>
      <c r="B23" s="120"/>
      <c r="C23" s="88"/>
      <c r="D23" s="18" t="s">
        <v>9</v>
      </c>
      <c r="E23" s="56">
        <v>0</v>
      </c>
      <c r="F23" s="59">
        <v>0</v>
      </c>
      <c r="G23" s="59">
        <v>0</v>
      </c>
      <c r="H23" s="57">
        <v>0</v>
      </c>
      <c r="I23" s="57">
        <v>0</v>
      </c>
    </row>
    <row r="24" spans="1:9" ht="52.5" customHeight="1">
      <c r="A24" s="87"/>
      <c r="B24" s="120"/>
      <c r="C24" s="88"/>
      <c r="D24" s="18" t="s">
        <v>94</v>
      </c>
      <c r="E24" s="56">
        <f>SUM(F24:I24)</f>
        <v>17888418.07</v>
      </c>
      <c r="F24" s="59">
        <v>135913.10999999999</v>
      </c>
      <c r="G24" s="59">
        <v>17752504.960000001</v>
      </c>
      <c r="H24" s="57">
        <v>0</v>
      </c>
      <c r="I24" s="57">
        <v>0</v>
      </c>
    </row>
    <row r="25" spans="1:9" ht="23.25" customHeight="1">
      <c r="A25" s="87" t="s">
        <v>74</v>
      </c>
      <c r="B25" s="120" t="s">
        <v>99</v>
      </c>
      <c r="C25" s="88" t="s">
        <v>7</v>
      </c>
      <c r="D25" s="18" t="s">
        <v>8</v>
      </c>
      <c r="E25" s="56">
        <v>0</v>
      </c>
      <c r="F25" s="57">
        <v>0</v>
      </c>
      <c r="G25" s="57">
        <v>0</v>
      </c>
      <c r="H25" s="57">
        <v>0</v>
      </c>
      <c r="I25" s="57">
        <v>0</v>
      </c>
    </row>
    <row r="26" spans="1:9" ht="22.5" customHeight="1">
      <c r="A26" s="87"/>
      <c r="B26" s="120"/>
      <c r="C26" s="88"/>
      <c r="D26" s="18" t="s">
        <v>9</v>
      </c>
      <c r="E26" s="56">
        <v>0</v>
      </c>
      <c r="F26" s="57">
        <v>0</v>
      </c>
      <c r="G26" s="57">
        <v>0</v>
      </c>
      <c r="H26" s="57">
        <v>0</v>
      </c>
      <c r="I26" s="57">
        <v>0</v>
      </c>
    </row>
    <row r="27" spans="1:9" ht="52.5" customHeight="1">
      <c r="A27" s="87"/>
      <c r="B27" s="120"/>
      <c r="C27" s="88"/>
      <c r="D27" s="18" t="s">
        <v>94</v>
      </c>
      <c r="E27" s="56">
        <f>SUM(F27:I27)</f>
        <v>78590985.889999986</v>
      </c>
      <c r="F27" s="59">
        <v>10211887.789999999</v>
      </c>
      <c r="G27" s="59">
        <v>68379098.099999994</v>
      </c>
      <c r="H27" s="57">
        <v>0</v>
      </c>
      <c r="I27" s="57">
        <v>0</v>
      </c>
    </row>
    <row r="28" spans="1:9" ht="29.25" customHeight="1">
      <c r="A28" s="87" t="s">
        <v>76</v>
      </c>
      <c r="B28" s="120" t="s">
        <v>100</v>
      </c>
      <c r="C28" s="88" t="s">
        <v>7</v>
      </c>
      <c r="D28" s="18" t="s">
        <v>8</v>
      </c>
      <c r="E28" s="56">
        <v>0</v>
      </c>
      <c r="F28" s="59">
        <v>0</v>
      </c>
      <c r="G28" s="59">
        <v>0</v>
      </c>
      <c r="H28" s="57">
        <v>0</v>
      </c>
      <c r="I28" s="57">
        <v>0</v>
      </c>
    </row>
    <row r="29" spans="1:9" ht="61.5" customHeight="1">
      <c r="A29" s="87"/>
      <c r="B29" s="120"/>
      <c r="C29" s="88"/>
      <c r="D29" s="18" t="s">
        <v>9</v>
      </c>
      <c r="E29" s="56">
        <v>0</v>
      </c>
      <c r="F29" s="59">
        <v>0</v>
      </c>
      <c r="G29" s="59">
        <v>0</v>
      </c>
      <c r="H29" s="57">
        <v>0</v>
      </c>
      <c r="I29" s="57">
        <v>0</v>
      </c>
    </row>
    <row r="30" spans="1:9" ht="58.5" customHeight="1">
      <c r="A30" s="87"/>
      <c r="B30" s="120"/>
      <c r="C30" s="88"/>
      <c r="D30" s="18" t="s">
        <v>94</v>
      </c>
      <c r="E30" s="56">
        <f>SUM(F30:I30)</f>
        <v>39015061.219999999</v>
      </c>
      <c r="F30" s="59">
        <v>421040.56</v>
      </c>
      <c r="G30" s="59">
        <v>0</v>
      </c>
      <c r="H30" s="57">
        <v>38594020.659999996</v>
      </c>
      <c r="I30" s="57">
        <v>0</v>
      </c>
    </row>
    <row r="31" spans="1:9" ht="28.5" customHeight="1">
      <c r="A31" s="87" t="s">
        <v>78</v>
      </c>
      <c r="B31" s="120" t="s">
        <v>101</v>
      </c>
      <c r="C31" s="88" t="s">
        <v>7</v>
      </c>
      <c r="D31" s="18" t="s">
        <v>8</v>
      </c>
      <c r="E31" s="56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ht="18.75" customHeight="1">
      <c r="A32" s="87"/>
      <c r="B32" s="120"/>
      <c r="C32" s="88"/>
      <c r="D32" s="18" t="s">
        <v>9</v>
      </c>
      <c r="E32" s="56">
        <v>0</v>
      </c>
      <c r="F32" s="57">
        <v>0</v>
      </c>
      <c r="G32" s="57">
        <v>0</v>
      </c>
      <c r="H32" s="57">
        <v>0</v>
      </c>
      <c r="I32" s="57">
        <v>0</v>
      </c>
    </row>
    <row r="33" spans="1:9" ht="49.5" customHeight="1">
      <c r="A33" s="87"/>
      <c r="B33" s="120"/>
      <c r="C33" s="88"/>
      <c r="D33" s="18" t="s">
        <v>94</v>
      </c>
      <c r="E33" s="56">
        <f>SUM(F33:I33)</f>
        <v>10558651.219999999</v>
      </c>
      <c r="F33" s="59">
        <v>675032.02</v>
      </c>
      <c r="G33" s="59">
        <v>0</v>
      </c>
      <c r="H33" s="57">
        <v>9883619.1999999993</v>
      </c>
      <c r="I33" s="57">
        <v>0</v>
      </c>
    </row>
    <row r="34" spans="1:9" ht="31.5" customHeight="1">
      <c r="A34" s="87" t="s">
        <v>102</v>
      </c>
      <c r="B34" s="120" t="s">
        <v>103</v>
      </c>
      <c r="C34" s="88" t="s">
        <v>7</v>
      </c>
      <c r="D34" s="18" t="s">
        <v>8</v>
      </c>
      <c r="E34" s="56">
        <v>0</v>
      </c>
      <c r="F34" s="57">
        <v>0</v>
      </c>
      <c r="G34" s="57">
        <v>0</v>
      </c>
      <c r="H34" s="57">
        <v>0</v>
      </c>
      <c r="I34" s="57">
        <v>0</v>
      </c>
    </row>
    <row r="35" spans="1:9" ht="19.5" customHeight="1">
      <c r="A35" s="87"/>
      <c r="B35" s="120"/>
      <c r="C35" s="88"/>
      <c r="D35" s="18" t="s">
        <v>9</v>
      </c>
      <c r="E35" s="56">
        <v>0</v>
      </c>
      <c r="F35" s="57">
        <v>0</v>
      </c>
      <c r="G35" s="57">
        <v>0</v>
      </c>
      <c r="H35" s="57">
        <v>0</v>
      </c>
      <c r="I35" s="57">
        <v>0</v>
      </c>
    </row>
    <row r="36" spans="1:9" ht="49.5" customHeight="1">
      <c r="A36" s="87"/>
      <c r="B36" s="120"/>
      <c r="C36" s="88"/>
      <c r="D36" s="18" t="s">
        <v>94</v>
      </c>
      <c r="E36" s="56">
        <f>SUM(F36:I36)</f>
        <v>10641565.460000001</v>
      </c>
      <c r="F36" s="59">
        <v>487961.46</v>
      </c>
      <c r="G36" s="59">
        <v>0</v>
      </c>
      <c r="H36" s="57">
        <v>10153604</v>
      </c>
      <c r="I36" s="57">
        <v>0</v>
      </c>
    </row>
    <row r="37" spans="1:9" ht="34.5" customHeight="1">
      <c r="A37" s="87" t="s">
        <v>104</v>
      </c>
      <c r="B37" s="120" t="s">
        <v>105</v>
      </c>
      <c r="C37" s="88" t="s">
        <v>7</v>
      </c>
      <c r="D37" s="18" t="s">
        <v>8</v>
      </c>
      <c r="E37" s="56">
        <v>0</v>
      </c>
      <c r="F37" s="57">
        <v>0</v>
      </c>
      <c r="G37" s="57">
        <v>0</v>
      </c>
      <c r="H37" s="57">
        <v>0</v>
      </c>
      <c r="I37" s="57">
        <v>0</v>
      </c>
    </row>
    <row r="38" spans="1:9" ht="21.75" customHeight="1">
      <c r="A38" s="87"/>
      <c r="B38" s="120"/>
      <c r="C38" s="88"/>
      <c r="D38" s="18" t="s">
        <v>9</v>
      </c>
      <c r="E38" s="56">
        <v>0</v>
      </c>
      <c r="F38" s="57">
        <v>0</v>
      </c>
      <c r="G38" s="57">
        <v>0</v>
      </c>
      <c r="H38" s="57">
        <v>0</v>
      </c>
      <c r="I38" s="57">
        <v>0</v>
      </c>
    </row>
    <row r="39" spans="1:9" ht="49.5" customHeight="1">
      <c r="A39" s="87"/>
      <c r="B39" s="120"/>
      <c r="C39" s="88"/>
      <c r="D39" s="18" t="s">
        <v>94</v>
      </c>
      <c r="E39" s="56">
        <f>SUM(F39:I39)</f>
        <v>19325203.690000001</v>
      </c>
      <c r="F39" s="59">
        <v>105835.69</v>
      </c>
      <c r="G39" s="59">
        <v>0</v>
      </c>
      <c r="H39" s="57">
        <v>19219368</v>
      </c>
      <c r="I39" s="57">
        <v>0</v>
      </c>
    </row>
    <row r="40" spans="1:9" ht="33.75" customHeight="1">
      <c r="A40" s="87" t="s">
        <v>106</v>
      </c>
      <c r="B40" s="120" t="s">
        <v>107</v>
      </c>
      <c r="C40" s="88" t="s">
        <v>7</v>
      </c>
      <c r="D40" s="18" t="s">
        <v>8</v>
      </c>
      <c r="E40" s="56">
        <v>0</v>
      </c>
      <c r="F40" s="57">
        <v>0</v>
      </c>
      <c r="G40" s="57">
        <v>0</v>
      </c>
      <c r="H40" s="57">
        <v>0</v>
      </c>
      <c r="I40" s="57">
        <v>0</v>
      </c>
    </row>
    <row r="41" spans="1:9" ht="20.25" customHeight="1">
      <c r="A41" s="87"/>
      <c r="B41" s="120"/>
      <c r="C41" s="88"/>
      <c r="D41" s="18" t="s">
        <v>9</v>
      </c>
      <c r="E41" s="56">
        <v>0</v>
      </c>
      <c r="F41" s="57">
        <v>0</v>
      </c>
      <c r="G41" s="57">
        <v>0</v>
      </c>
      <c r="H41" s="57">
        <v>0</v>
      </c>
      <c r="I41" s="57">
        <v>0</v>
      </c>
    </row>
    <row r="42" spans="1:9" ht="49.5" customHeight="1">
      <c r="A42" s="87"/>
      <c r="B42" s="120"/>
      <c r="C42" s="88"/>
      <c r="D42" s="18" t="s">
        <v>94</v>
      </c>
      <c r="E42" s="56">
        <f>SUM(F42:I42)</f>
        <v>11590185.869999999</v>
      </c>
      <c r="F42" s="59">
        <v>123134.67</v>
      </c>
      <c r="G42" s="59">
        <v>0</v>
      </c>
      <c r="H42" s="57">
        <v>11467051.199999999</v>
      </c>
      <c r="I42" s="57">
        <v>0</v>
      </c>
    </row>
    <row r="43" spans="1:9" ht="33.75" customHeight="1">
      <c r="A43" s="87" t="s">
        <v>108</v>
      </c>
      <c r="B43" s="120" t="s">
        <v>109</v>
      </c>
      <c r="C43" s="88" t="s">
        <v>7</v>
      </c>
      <c r="D43" s="18" t="s">
        <v>8</v>
      </c>
      <c r="E43" s="56">
        <v>0</v>
      </c>
      <c r="F43" s="57">
        <v>0</v>
      </c>
      <c r="G43" s="57">
        <v>0</v>
      </c>
      <c r="H43" s="57">
        <v>0</v>
      </c>
      <c r="I43" s="57">
        <v>0</v>
      </c>
    </row>
    <row r="44" spans="1:9" ht="20.25" customHeight="1">
      <c r="A44" s="87"/>
      <c r="B44" s="120"/>
      <c r="C44" s="88"/>
      <c r="D44" s="18" t="s">
        <v>9</v>
      </c>
      <c r="E44" s="56">
        <v>0</v>
      </c>
      <c r="F44" s="57">
        <v>0</v>
      </c>
      <c r="G44" s="57">
        <v>0</v>
      </c>
      <c r="H44" s="57">
        <v>0</v>
      </c>
      <c r="I44" s="57">
        <v>0</v>
      </c>
    </row>
    <row r="45" spans="1:9" ht="49.5" customHeight="1">
      <c r="A45" s="87"/>
      <c r="B45" s="120"/>
      <c r="C45" s="88"/>
      <c r="D45" s="18" t="s">
        <v>94</v>
      </c>
      <c r="E45" s="56">
        <f>SUM(F45:I45)</f>
        <v>1258121.98</v>
      </c>
      <c r="F45" s="59">
        <v>167009.78</v>
      </c>
      <c r="G45" s="59">
        <v>0</v>
      </c>
      <c r="H45" s="57">
        <v>1091112.2</v>
      </c>
      <c r="I45" s="57">
        <v>0</v>
      </c>
    </row>
    <row r="46" spans="1:9" ht="28.5" customHeight="1">
      <c r="A46" s="87" t="s">
        <v>110</v>
      </c>
      <c r="B46" s="120" t="s">
        <v>111</v>
      </c>
      <c r="C46" s="88" t="s">
        <v>7</v>
      </c>
      <c r="D46" s="18" t="s">
        <v>8</v>
      </c>
      <c r="E46" s="56">
        <v>0</v>
      </c>
      <c r="F46" s="57">
        <v>0</v>
      </c>
      <c r="G46" s="57">
        <v>0</v>
      </c>
      <c r="H46" s="57">
        <v>0</v>
      </c>
      <c r="I46" s="57">
        <v>0</v>
      </c>
    </row>
    <row r="47" spans="1:9" ht="19.5" customHeight="1">
      <c r="A47" s="87"/>
      <c r="B47" s="120"/>
      <c r="C47" s="88"/>
      <c r="D47" s="18" t="s">
        <v>9</v>
      </c>
      <c r="E47" s="56">
        <v>0</v>
      </c>
      <c r="F47" s="57">
        <v>0</v>
      </c>
      <c r="G47" s="57">
        <v>0</v>
      </c>
      <c r="H47" s="57">
        <v>0</v>
      </c>
      <c r="I47" s="57">
        <v>0</v>
      </c>
    </row>
    <row r="48" spans="1:9" ht="49.5" customHeight="1">
      <c r="A48" s="87"/>
      <c r="B48" s="120"/>
      <c r="C48" s="88"/>
      <c r="D48" s="18" t="s">
        <v>94</v>
      </c>
      <c r="E48" s="56">
        <f t="shared" ref="E48:E69" si="0">SUM(F48:I48)</f>
        <v>16104223.85</v>
      </c>
      <c r="F48" s="59">
        <v>172312.25</v>
      </c>
      <c r="G48" s="59">
        <v>0</v>
      </c>
      <c r="H48" s="57">
        <v>15931911.6</v>
      </c>
      <c r="I48" s="57">
        <v>0</v>
      </c>
    </row>
    <row r="49" spans="1:9" ht="25.5" customHeight="1">
      <c r="A49" s="87" t="s">
        <v>112</v>
      </c>
      <c r="B49" s="120" t="s">
        <v>113</v>
      </c>
      <c r="C49" s="88" t="s">
        <v>7</v>
      </c>
      <c r="D49" s="18" t="s">
        <v>8</v>
      </c>
      <c r="E49" s="56">
        <f t="shared" si="0"/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ht="16.5" customHeight="1">
      <c r="A50" s="87"/>
      <c r="B50" s="120"/>
      <c r="C50" s="88"/>
      <c r="D50" s="18" t="s">
        <v>9</v>
      </c>
      <c r="E50" s="56">
        <f t="shared" si="0"/>
        <v>0</v>
      </c>
      <c r="F50" s="57">
        <v>0</v>
      </c>
      <c r="G50" s="57">
        <v>0</v>
      </c>
      <c r="H50" s="57">
        <v>0</v>
      </c>
      <c r="I50" s="57">
        <v>0</v>
      </c>
    </row>
    <row r="51" spans="1:9" ht="55.2">
      <c r="A51" s="87"/>
      <c r="B51" s="120" t="s">
        <v>114</v>
      </c>
      <c r="C51" s="88" t="s">
        <v>7</v>
      </c>
      <c r="D51" s="18" t="str">
        <f>D48</f>
        <v>внебюджетные источники финансирования в рамках реализации Инвестиционной программа ОАО "ЮТЭК-Региональные сети" на 2013-2017 гг.(тарифные источники)</v>
      </c>
      <c r="E51" s="56">
        <f t="shared" si="0"/>
        <v>291752884.22000003</v>
      </c>
      <c r="F51" s="57">
        <v>6896969.4199999999</v>
      </c>
      <c r="G51" s="59">
        <v>0</v>
      </c>
      <c r="H51" s="57">
        <v>284855914.80000001</v>
      </c>
      <c r="I51" s="57">
        <v>0</v>
      </c>
    </row>
    <row r="52" spans="1:9" ht="25.5" customHeight="1">
      <c r="A52" s="87" t="s">
        <v>115</v>
      </c>
      <c r="B52" s="120" t="s">
        <v>116</v>
      </c>
      <c r="C52" s="88" t="s">
        <v>7</v>
      </c>
      <c r="D52" s="18" t="s">
        <v>8</v>
      </c>
      <c r="E52" s="56">
        <f t="shared" si="0"/>
        <v>0</v>
      </c>
      <c r="F52" s="57">
        <v>0</v>
      </c>
      <c r="G52" s="57">
        <v>0</v>
      </c>
      <c r="H52" s="57">
        <v>0</v>
      </c>
      <c r="I52" s="57">
        <v>0</v>
      </c>
    </row>
    <row r="53" spans="1:9" ht="27.6">
      <c r="A53" s="87"/>
      <c r="B53" s="120"/>
      <c r="C53" s="88"/>
      <c r="D53" s="18" t="s">
        <v>9</v>
      </c>
      <c r="E53" s="56">
        <f t="shared" si="0"/>
        <v>0</v>
      </c>
      <c r="F53" s="57">
        <v>0</v>
      </c>
      <c r="G53" s="57">
        <v>0</v>
      </c>
      <c r="H53" s="57">
        <v>0</v>
      </c>
      <c r="I53" s="57">
        <v>0</v>
      </c>
    </row>
    <row r="54" spans="1:9" ht="69" customHeight="1">
      <c r="A54" s="87"/>
      <c r="B54" s="120"/>
      <c r="C54" s="88" t="s">
        <v>7</v>
      </c>
      <c r="D54" s="18" t="str">
        <f>D51</f>
        <v>внебюджетные источники финансирования в рамках реализации Инвестиционной программа ОАО "ЮТЭК-Региональные сети" на 2013-2017 гг.(тарифные источники)</v>
      </c>
      <c r="E54" s="56">
        <f t="shared" si="0"/>
        <v>12180549.75</v>
      </c>
      <c r="F54" s="57">
        <v>12180549.75</v>
      </c>
      <c r="G54" s="57">
        <v>0</v>
      </c>
      <c r="H54" s="57">
        <v>0</v>
      </c>
      <c r="I54" s="57">
        <v>0</v>
      </c>
    </row>
    <row r="55" spans="1:9" ht="25.5" customHeight="1">
      <c r="A55" s="87" t="s">
        <v>117</v>
      </c>
      <c r="B55" s="120" t="s">
        <v>118</v>
      </c>
      <c r="C55" s="88" t="s">
        <v>7</v>
      </c>
      <c r="D55" s="18" t="s">
        <v>8</v>
      </c>
      <c r="E55" s="56">
        <f t="shared" si="0"/>
        <v>0</v>
      </c>
      <c r="F55" s="57">
        <v>0</v>
      </c>
      <c r="G55" s="57">
        <v>0</v>
      </c>
      <c r="H55" s="57">
        <v>0</v>
      </c>
      <c r="I55" s="57">
        <v>0</v>
      </c>
    </row>
    <row r="56" spans="1:9" ht="27.6">
      <c r="A56" s="87"/>
      <c r="B56" s="120"/>
      <c r="C56" s="88"/>
      <c r="D56" s="18" t="s">
        <v>9</v>
      </c>
      <c r="E56" s="56">
        <f t="shared" si="0"/>
        <v>0</v>
      </c>
      <c r="F56" s="57">
        <v>0</v>
      </c>
      <c r="G56" s="57">
        <v>0</v>
      </c>
      <c r="H56" s="57">
        <v>0</v>
      </c>
      <c r="I56" s="57">
        <v>0</v>
      </c>
    </row>
    <row r="57" spans="1:9" ht="55.2">
      <c r="A57" s="87"/>
      <c r="B57" s="120"/>
      <c r="C57" s="88" t="s">
        <v>7</v>
      </c>
      <c r="D57" s="18" t="str">
        <f>D54</f>
        <v>внебюджетные источники финансирования в рамках реализации Инвестиционной программа ОАО "ЮТЭК-Региональные сети" на 2013-2017 гг.(тарифные источники)</v>
      </c>
      <c r="E57" s="56">
        <f t="shared" si="0"/>
        <v>62967160</v>
      </c>
      <c r="F57" s="57">
        <v>629671.6</v>
      </c>
      <c r="G57" s="59">
        <v>0</v>
      </c>
      <c r="H57" s="57">
        <v>62337488.399999999</v>
      </c>
      <c r="I57" s="57">
        <v>0</v>
      </c>
    </row>
    <row r="58" spans="1:9" ht="25.5" customHeight="1">
      <c r="A58" s="87" t="s">
        <v>119</v>
      </c>
      <c r="B58" s="120" t="s">
        <v>120</v>
      </c>
      <c r="C58" s="88" t="s">
        <v>7</v>
      </c>
      <c r="D58" s="18" t="s">
        <v>8</v>
      </c>
      <c r="E58" s="56">
        <f t="shared" si="0"/>
        <v>0</v>
      </c>
      <c r="F58" s="57">
        <v>0</v>
      </c>
      <c r="G58" s="57">
        <v>0</v>
      </c>
      <c r="H58" s="57">
        <v>0</v>
      </c>
      <c r="I58" s="57">
        <v>0</v>
      </c>
    </row>
    <row r="59" spans="1:9" ht="27.6">
      <c r="A59" s="87"/>
      <c r="B59" s="120"/>
      <c r="C59" s="88"/>
      <c r="D59" s="18" t="s">
        <v>9</v>
      </c>
      <c r="E59" s="56">
        <f t="shared" si="0"/>
        <v>0</v>
      </c>
      <c r="F59" s="57">
        <v>0</v>
      </c>
      <c r="G59" s="57">
        <v>0</v>
      </c>
      <c r="H59" s="57">
        <v>0</v>
      </c>
      <c r="I59" s="57">
        <v>0</v>
      </c>
    </row>
    <row r="60" spans="1:9" ht="55.2">
      <c r="A60" s="87"/>
      <c r="B60" s="120"/>
      <c r="C60" s="88" t="s">
        <v>7</v>
      </c>
      <c r="D60" s="18" t="str">
        <f>D57</f>
        <v>внебюджетные источники финансирования в рамках реализации Инвестиционной программа ОАО "ЮТЭК-Региональные сети" на 2013-2017 гг.(тарифные источники)</v>
      </c>
      <c r="E60" s="56">
        <f t="shared" si="0"/>
        <v>4764197.3899999997</v>
      </c>
      <c r="F60" s="57">
        <v>40000</v>
      </c>
      <c r="G60" s="59">
        <v>0</v>
      </c>
      <c r="H60" s="57">
        <v>4724197.3899999997</v>
      </c>
      <c r="I60" s="57">
        <v>0</v>
      </c>
    </row>
    <row r="61" spans="1:9" ht="25.5" customHeight="1">
      <c r="A61" s="87" t="s">
        <v>121</v>
      </c>
      <c r="B61" s="120" t="s">
        <v>122</v>
      </c>
      <c r="C61" s="88" t="s">
        <v>7</v>
      </c>
      <c r="D61" s="18" t="s">
        <v>8</v>
      </c>
      <c r="E61" s="56">
        <f t="shared" si="0"/>
        <v>0</v>
      </c>
      <c r="F61" s="57">
        <v>0</v>
      </c>
      <c r="G61" s="57">
        <v>0</v>
      </c>
      <c r="H61" s="57">
        <v>0</v>
      </c>
      <c r="I61" s="57">
        <v>0</v>
      </c>
    </row>
    <row r="62" spans="1:9" ht="27.6">
      <c r="A62" s="87"/>
      <c r="B62" s="120"/>
      <c r="C62" s="88"/>
      <c r="D62" s="18" t="s">
        <v>9</v>
      </c>
      <c r="E62" s="56">
        <f t="shared" si="0"/>
        <v>0</v>
      </c>
      <c r="F62" s="57">
        <v>0</v>
      </c>
      <c r="G62" s="57">
        <v>0</v>
      </c>
      <c r="H62" s="57">
        <v>0</v>
      </c>
      <c r="I62" s="57">
        <v>0</v>
      </c>
    </row>
    <row r="63" spans="1:9" ht="55.2">
      <c r="A63" s="87"/>
      <c r="B63" s="120"/>
      <c r="C63" s="88" t="s">
        <v>7</v>
      </c>
      <c r="D63" s="18" t="str">
        <f>D60</f>
        <v>внебюджетные источники финансирования в рамках реализации Инвестиционной программа ОАО "ЮТЭК-Региональные сети" на 2013-2017 гг.(тарифные источники)</v>
      </c>
      <c r="E63" s="56">
        <f t="shared" si="0"/>
        <v>1021407.5</v>
      </c>
      <c r="F63" s="57">
        <v>1021407.5</v>
      </c>
      <c r="G63" s="59">
        <v>0</v>
      </c>
      <c r="H63" s="57">
        <v>0</v>
      </c>
      <c r="I63" s="57">
        <v>0</v>
      </c>
    </row>
    <row r="64" spans="1:9" ht="25.5" customHeight="1">
      <c r="A64" s="87" t="s">
        <v>123</v>
      </c>
      <c r="B64" s="120" t="s">
        <v>124</v>
      </c>
      <c r="C64" s="88" t="s">
        <v>7</v>
      </c>
      <c r="D64" s="18" t="s">
        <v>8</v>
      </c>
      <c r="E64" s="56">
        <f t="shared" si="0"/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27.6">
      <c r="A65" s="87"/>
      <c r="B65" s="120"/>
      <c r="C65" s="88"/>
      <c r="D65" s="18" t="s">
        <v>9</v>
      </c>
      <c r="E65" s="56">
        <f t="shared" si="0"/>
        <v>0</v>
      </c>
      <c r="F65" s="57">
        <v>0</v>
      </c>
      <c r="G65" s="57">
        <v>0</v>
      </c>
      <c r="H65" s="57">
        <v>0</v>
      </c>
      <c r="I65" s="57">
        <v>0</v>
      </c>
    </row>
    <row r="66" spans="1:9" ht="55.2">
      <c r="A66" s="87"/>
      <c r="B66" s="120"/>
      <c r="C66" s="88" t="s">
        <v>7</v>
      </c>
      <c r="D66" s="18" t="str">
        <f>D63</f>
        <v>внебюджетные источники финансирования в рамках реализации Инвестиционной программа ОАО "ЮТЭК-Региональные сети" на 2013-2017 гг.(тарифные источники)</v>
      </c>
      <c r="E66" s="56">
        <f t="shared" si="0"/>
        <v>39698200</v>
      </c>
      <c r="F66" s="57">
        <v>1500000</v>
      </c>
      <c r="G66" s="59">
        <v>38198200</v>
      </c>
      <c r="H66" s="57">
        <v>0</v>
      </c>
      <c r="I66" s="57">
        <v>0</v>
      </c>
    </row>
    <row r="67" spans="1:9" s="15" customFormat="1" ht="25.5" customHeight="1">
      <c r="A67" s="87"/>
      <c r="B67" s="121" t="s">
        <v>62</v>
      </c>
      <c r="C67" s="88" t="s">
        <v>7</v>
      </c>
      <c r="D67" s="18" t="s">
        <v>8</v>
      </c>
      <c r="E67" s="56">
        <f t="shared" si="0"/>
        <v>0</v>
      </c>
      <c r="F67" s="56">
        <f t="shared" ref="F67:I69" si="1">F49+F46+F43+F40+F37+F34+F31+F28+F25+F22+F19+F16+F13+F10+F52+F55+F58+F61+F64</f>
        <v>0</v>
      </c>
      <c r="G67" s="56">
        <f t="shared" si="1"/>
        <v>0</v>
      </c>
      <c r="H67" s="56">
        <f t="shared" si="1"/>
        <v>0</v>
      </c>
      <c r="I67" s="56">
        <f t="shared" si="1"/>
        <v>0</v>
      </c>
    </row>
    <row r="68" spans="1:9" ht="17.25" customHeight="1">
      <c r="A68" s="87"/>
      <c r="B68" s="121"/>
      <c r="C68" s="88"/>
      <c r="D68" s="18" t="s">
        <v>9</v>
      </c>
      <c r="E68" s="56">
        <f t="shared" si="0"/>
        <v>0</v>
      </c>
      <c r="F68" s="56">
        <f t="shared" si="1"/>
        <v>0</v>
      </c>
      <c r="G68" s="56">
        <f t="shared" si="1"/>
        <v>0</v>
      </c>
      <c r="H68" s="56">
        <f t="shared" si="1"/>
        <v>0</v>
      </c>
      <c r="I68" s="56">
        <f t="shared" si="1"/>
        <v>0</v>
      </c>
    </row>
    <row r="69" spans="1:9" ht="55.2">
      <c r="A69" s="87"/>
      <c r="B69" s="121"/>
      <c r="C69" s="88" t="s">
        <v>7</v>
      </c>
      <c r="D69" s="20" t="s">
        <v>94</v>
      </c>
      <c r="E69" s="56">
        <f t="shared" si="0"/>
        <v>765232441.49000001</v>
      </c>
      <c r="F69" s="56">
        <f t="shared" si="1"/>
        <v>40849627.080000006</v>
      </c>
      <c r="G69" s="56">
        <f t="shared" si="1"/>
        <v>239357656.40000001</v>
      </c>
      <c r="H69" s="56">
        <f t="shared" si="1"/>
        <v>485025158.00999993</v>
      </c>
      <c r="I69" s="56">
        <f t="shared" si="1"/>
        <v>0</v>
      </c>
    </row>
  </sheetData>
  <mergeCells count="70">
    <mergeCell ref="F2:J2"/>
    <mergeCell ref="F3:J3"/>
    <mergeCell ref="H1:J1"/>
    <mergeCell ref="A64:A66"/>
    <mergeCell ref="B64:B66"/>
    <mergeCell ref="C64:C66"/>
    <mergeCell ref="A52:A54"/>
    <mergeCell ref="B52:B54"/>
    <mergeCell ref="C52:C54"/>
    <mergeCell ref="A55:A57"/>
    <mergeCell ref="B55:B57"/>
    <mergeCell ref="C55:C57"/>
    <mergeCell ref="A46:A48"/>
    <mergeCell ref="B46:B48"/>
    <mergeCell ref="C46:C48"/>
    <mergeCell ref="A49:A51"/>
    <mergeCell ref="A67:A69"/>
    <mergeCell ref="B67:B69"/>
    <mergeCell ref="C67:C69"/>
    <mergeCell ref="A58:A60"/>
    <mergeCell ref="B58:B60"/>
    <mergeCell ref="C58:C60"/>
    <mergeCell ref="A61:A63"/>
    <mergeCell ref="B61:B63"/>
    <mergeCell ref="C61:C63"/>
    <mergeCell ref="B49:B51"/>
    <mergeCell ref="C49:C51"/>
    <mergeCell ref="A40:A42"/>
    <mergeCell ref="B40:B42"/>
    <mergeCell ref="C40:C42"/>
    <mergeCell ref="A43:A45"/>
    <mergeCell ref="B43:B45"/>
    <mergeCell ref="C43:C45"/>
    <mergeCell ref="A34:A36"/>
    <mergeCell ref="B34:B36"/>
    <mergeCell ref="C34:C36"/>
    <mergeCell ref="A37:A39"/>
    <mergeCell ref="B37:B39"/>
    <mergeCell ref="C37:C39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10:A12"/>
    <mergeCell ref="B10:B12"/>
    <mergeCell ref="C10:C12"/>
    <mergeCell ref="A13:A15"/>
    <mergeCell ref="B13:B15"/>
    <mergeCell ref="C13:C15"/>
    <mergeCell ref="F4:J4"/>
    <mergeCell ref="A6:I6"/>
    <mergeCell ref="A8:A9"/>
    <mergeCell ref="B8:B9"/>
    <mergeCell ref="C8:C9"/>
    <mergeCell ref="D8:D9"/>
    <mergeCell ref="E8:I8"/>
  </mergeCells>
  <pageMargins left="0.70866141732283472" right="0.70866141732283472" top="0.35433070866141736" bottom="0.23622047244094491" header="0.51181102362204722" footer="0.51181102362204722"/>
  <pageSetup paperSize="9" scale="67" firstPageNumber="0" fitToHeight="14" orientation="landscape" verticalDpi="0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N1v77xpE8RXrZ45n7UHVNJxdFZjAqUd1Eo0XYXjImeU=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+JAqvMsQFmWO/V50I4/NwOsP5TcgJ0I78z75LYGeuyU=</DigestValue>
    </Reference>
  </SignedInfo>
  <SignatureValue>wVVn0DhlG2Ot6z8JYMQmEW1OJZg4pW/qypVZ7m+JW7hzeM4mbpuVRcMmL6NLUs7T
OjwiMOniaoYXMBPYsXWm4A==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worksheets/sheet8.xml?ContentType=application/vnd.openxmlformats-officedocument.spreadsheetml.worksheet+xml">
        <DigestMethod Algorithm="http://www.w3.org/2000/09/xmldsig#sha1"/>
        <DigestValue>MtSeYuHedcWnDw+TmQ94U19a7R4=
</DigestValue>
      </Reference>
      <Reference URI="/xl/worksheets/sheet9.xml?ContentType=application/vnd.openxmlformats-officedocument.spreadsheetml.worksheet+xml">
        <DigestMethod Algorithm="http://www.w3.org/2000/09/xmldsig#sha1"/>
        <DigestValue>FKSCbiu0LdTks6xQfCjyV4/j1qE=
</DigestValue>
      </Reference>
      <Reference URI="/xl/sharedStrings.xml?ContentType=application/vnd.openxmlformats-officedocument.spreadsheetml.sharedStrings+xml">
        <DigestMethod Algorithm="http://www.w3.org/2000/09/xmldsig#sha1"/>
        <DigestValue>jA7uyxqkMDWYm+vCXiHiZdEYMU4=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yv7j4kHV7booIxZzGKgyLEpu7Vo=
</DigestValue>
      </Reference>
      <Reference URI="/xl/worksheets/sheet10.xml?ContentType=application/vnd.openxmlformats-officedocument.spreadsheetml.worksheet+xml">
        <DigestMethod Algorithm="http://www.w3.org/2000/09/xmldsig#sha1"/>
        <DigestValue>57vm+Qe6HI4l0/6eZYW8F9qsLOc=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worksheets/sheet7.xml?ContentType=application/vnd.openxmlformats-officedocument.spreadsheetml.worksheet+xml">
        <DigestMethod Algorithm="http://www.w3.org/2000/09/xmldsig#sha1"/>
        <DigestValue>VOyrnnWpibXqjKP3CvJhBUZyuWM=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PB+GUeCSoiBKiX4//aOPUpybocg=
</DigestValue>
      </Reference>
      <Reference URI="/xl/worksheets/sheet5.xml?ContentType=application/vnd.openxmlformats-officedocument.spreadsheetml.worksheet+xml">
        <DigestMethod Algorithm="http://www.w3.org/2000/09/xmldsig#sha1"/>
        <DigestValue>JtKGMYdqYOW80y0II/GDJsC56mg=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yv7j4kHV7booIxZzGKgyLEpu7Vo=
</DigestValue>
      </Reference>
      <Reference URI="/xl/worksheets/sheet6.xml?ContentType=application/vnd.openxmlformats-officedocument.spreadsheetml.worksheet+xml">
        <DigestMethod Algorithm="http://www.w3.org/2000/09/xmldsig#sha1"/>
        <DigestValue>2Uazo2tqsJdzRSTFekyRanbfnY8=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PB+GUeCSoiBKiX4//aOPUpybocg=
</DigestValue>
      </Reference>
      <Reference URI="/xl/worksheets/sheet11.xml?ContentType=application/vnd.openxmlformats-officedocument.spreadsheetml.worksheet+xml">
        <DigestMethod Algorithm="http://www.w3.org/2000/09/xmldsig#sha1"/>
        <DigestValue>8VGIS4rFUGtXtPDp+nBZuflEMBM=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worksheets/sheet4.xml?ContentType=application/vnd.openxmlformats-officedocument.spreadsheetml.worksheet+xml">
        <DigestMethod Algorithm="http://www.w3.org/2000/09/xmldsig#sha1"/>
        <DigestValue>mDGz5PlBs7XZ2wxCpktU15NXBik=
</DigestValue>
      </Reference>
      <Reference URI="/xl/calcChain.xml?ContentType=application/vnd.openxmlformats-officedocument.spreadsheetml.calcChain+xml">
        <DigestMethod Algorithm="http://www.w3.org/2000/09/xmldsig#sha1"/>
        <DigestValue>CdBoZ+rDaJOWb8nltyqMVbVnSKQ=
</DigestValue>
      </Reference>
      <Reference URI="/xl/workbook.xml?ContentType=application/vnd.openxmlformats-officedocument.spreadsheetml.sheet.main+xml">
        <DigestMethod Algorithm="http://www.w3.org/2000/09/xmldsig#sha1"/>
        <DigestValue>E7R+hJSjRM+Uemx/gM06qNeNNRY=
</DigestValue>
      </Reference>
      <Reference URI="/xl/worksheets/sheet2.xml?ContentType=application/vnd.openxmlformats-officedocument.spreadsheetml.worksheet+xml">
        <DigestMethod Algorithm="http://www.w3.org/2000/09/xmldsig#sha1"/>
        <DigestValue>hycREAWuW5+AipY9NDP/rxOEmL0=
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worksheets/sheet3.xml?ContentType=application/vnd.openxmlformats-officedocument.spreadsheetml.worksheet+xml">
        <DigestMethod Algorithm="http://www.w3.org/2000/09/xmldsig#sha1"/>
        <DigestValue>R5+cM+0V36rXiodlZSgHs7q+ocg=
</DigestValue>
      </Reference>
      <Reference URI="/xl/styles.xml?ContentType=application/vnd.openxmlformats-officedocument.spreadsheetml.styles+xml">
        <DigestMethod Algorithm="http://www.w3.org/2000/09/xmldsig#sha1"/>
        <DigestValue>Km+YEkkszOQHT+p0b2iPMJy4vpY=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PB+GUeCSoiBKiX4//aOPUpybocg=
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yv7j4kHV7booIxZzGKgyLEpu7Vo=
</DigestValue>
      </Reference>
      <Reference URI="/xl/worksheets/sheet1.xml?ContentType=application/vnd.openxmlformats-officedocument.spreadsheetml.worksheet+xml">
        <DigestMethod Algorithm="http://www.w3.org/2000/09/xmldsig#sha1"/>
        <DigestValue>Cr/Pel/lfiWNRc/eQ6UrZ23eDKA=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e6EjjVXi7TgJboLDkxdcAGm6NaA=
</DigestValue>
      </Reference>
    </Manifest>
    <SignatureProperties>
      <SignatureProperty Id="idSignatureTime" Target="#idPackageSignature">
        <mdssi:SignatureTime>
          <mdssi:Format>YYYY-MM-DDThh:mm:ssTZD</mdssi:Format>
          <mdssi:Value>2019-01-18T07:28:54Z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2019-01-18T07:28:54Z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owp/xHOxmHXLC6tZdytLdVk0GTVhlRgvxyBeIRbFxho=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2S1lH3cCvx6pnKmy/frZAUpx+Kdw7k7Egd7D0vbfsGQ=</DigestValue>
    </Reference>
  </SignedInfo>
  <SignatureValue>rszVrRTtiGLscsaBhRs1FcbC+xI+iN27dhzeenAST9iErpZO4/8euKw5QtkgUkIg
FUjb0zMuWtYBOA0xM7BAwg==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worksheets/sheet8.xml?ContentType=application/vnd.openxmlformats-officedocument.spreadsheetml.worksheet+xml">
        <DigestMethod Algorithm="http://www.w3.org/2000/09/xmldsig#sha1"/>
        <DigestValue>MtSeYuHedcWnDw+TmQ94U19a7R4=
</DigestValue>
      </Reference>
      <Reference URI="/xl/worksheets/sheet9.xml?ContentType=application/vnd.openxmlformats-officedocument.spreadsheetml.worksheet+xml">
        <DigestMethod Algorithm="http://www.w3.org/2000/09/xmldsig#sha1"/>
        <DigestValue>FKSCbiu0LdTks6xQfCjyV4/j1qE=
</DigestValue>
      </Reference>
      <Reference URI="/xl/sharedStrings.xml?ContentType=application/vnd.openxmlformats-officedocument.spreadsheetml.sharedStrings+xml">
        <DigestMethod Algorithm="http://www.w3.org/2000/09/xmldsig#sha1"/>
        <DigestValue>jA7uyxqkMDWYm+vCXiHiZdEYMU4=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yv7j4kHV7booIxZzGKgyLEpu7Vo=
</DigestValue>
      </Reference>
      <Reference URI="/xl/worksheets/sheet10.xml?ContentType=application/vnd.openxmlformats-officedocument.spreadsheetml.worksheet+xml">
        <DigestMethod Algorithm="http://www.w3.org/2000/09/xmldsig#sha1"/>
        <DigestValue>57vm+Qe6HI4l0/6eZYW8F9qsLOc=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worksheets/sheet7.xml?ContentType=application/vnd.openxmlformats-officedocument.spreadsheetml.worksheet+xml">
        <DigestMethod Algorithm="http://www.w3.org/2000/09/xmldsig#sha1"/>
        <DigestValue>VOyrnnWpibXqjKP3CvJhBUZyuWM=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PB+GUeCSoiBKiX4//aOPUpybocg=
</DigestValue>
      </Reference>
      <Reference URI="/xl/worksheets/sheet5.xml?ContentType=application/vnd.openxmlformats-officedocument.spreadsheetml.worksheet+xml">
        <DigestMethod Algorithm="http://www.w3.org/2000/09/xmldsig#sha1"/>
        <DigestValue>JtKGMYdqYOW80y0II/GDJsC56mg=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yv7j4kHV7booIxZzGKgyLEpu7Vo=
</DigestValue>
      </Reference>
      <Reference URI="/xl/worksheets/sheet6.xml?ContentType=application/vnd.openxmlformats-officedocument.spreadsheetml.worksheet+xml">
        <DigestMethod Algorithm="http://www.w3.org/2000/09/xmldsig#sha1"/>
        <DigestValue>2Uazo2tqsJdzRSTFekyRanbfnY8=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PB+GUeCSoiBKiX4//aOPUpybocg=
</DigestValue>
      </Reference>
      <Reference URI="/xl/worksheets/sheet11.xml?ContentType=application/vnd.openxmlformats-officedocument.spreadsheetml.worksheet+xml">
        <DigestMethod Algorithm="http://www.w3.org/2000/09/xmldsig#sha1"/>
        <DigestValue>8VGIS4rFUGtXtPDp+nBZuflEMBM=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worksheets/sheet4.xml?ContentType=application/vnd.openxmlformats-officedocument.spreadsheetml.worksheet+xml">
        <DigestMethod Algorithm="http://www.w3.org/2000/09/xmldsig#sha1"/>
        <DigestValue>mDGz5PlBs7XZ2wxCpktU15NXBik=
</DigestValue>
      </Reference>
      <Reference URI="/xl/calcChain.xml?ContentType=application/vnd.openxmlformats-officedocument.spreadsheetml.calcChain+xml">
        <DigestMethod Algorithm="http://www.w3.org/2000/09/xmldsig#sha1"/>
        <DigestValue>CdBoZ+rDaJOWb8nltyqMVbVnSKQ=
</DigestValue>
      </Reference>
      <Reference URI="/xl/workbook.xml?ContentType=application/vnd.openxmlformats-officedocument.spreadsheetml.sheet.main+xml">
        <DigestMethod Algorithm="http://www.w3.org/2000/09/xmldsig#sha1"/>
        <DigestValue>E7R+hJSjRM+Uemx/gM06qNeNNRY=
</DigestValue>
      </Reference>
      <Reference URI="/xl/worksheets/sheet2.xml?ContentType=application/vnd.openxmlformats-officedocument.spreadsheetml.worksheet+xml">
        <DigestMethod Algorithm="http://www.w3.org/2000/09/xmldsig#sha1"/>
        <DigestValue>hycREAWuW5+AipY9NDP/rxOEmL0=
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worksheets/sheet3.xml?ContentType=application/vnd.openxmlformats-officedocument.spreadsheetml.worksheet+xml">
        <DigestMethod Algorithm="http://www.w3.org/2000/09/xmldsig#sha1"/>
        <DigestValue>R5+cM+0V36rXiodlZSgHs7q+ocg=
</DigestValue>
      </Reference>
      <Reference URI="/xl/styles.xml?ContentType=application/vnd.openxmlformats-officedocument.spreadsheetml.styles+xml">
        <DigestMethod Algorithm="http://www.w3.org/2000/09/xmldsig#sha1"/>
        <DigestValue>Km+YEkkszOQHT+p0b2iPMJy4vpY=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oNJuklBpRgsIcg6O65u5mlE379c=
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PB+GUeCSoiBKiX4//aOPUpybocg=
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yv7j4kHV7booIxZzGKgyLEpu7Vo=
</DigestValue>
      </Reference>
      <Reference URI="/xl/worksheets/sheet1.xml?ContentType=application/vnd.openxmlformats-officedocument.spreadsheetml.worksheet+xml">
        <DigestMethod Algorithm="http://www.w3.org/2000/09/xmldsig#sha1"/>
        <DigestValue>Cr/Pel/lfiWNRc/eQ6UrZ23eDKA=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e6EjjVXi7TgJboLDkxdcAGm6NaA=
</DigestValue>
      </Reference>
    </Manifest>
    <SignatureProperties>
      <SignatureProperty Id="idSignatureTime" Target="#idPackageSignature">
        <mdssi:SignatureTime>
          <mdssi:Format>YYYY-MM-DDThh:mm:ssTZD</mdssi:Format>
          <mdssi:Value>2019-01-22T06:30:24Z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2019-01-22T06:30:24Z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Мероприятия</vt:lpstr>
      <vt:lpstr>Перечень инвест проектов</vt:lpstr>
      <vt:lpstr>ВО т.р.</vt:lpstr>
      <vt:lpstr>ВС т.р.</vt:lpstr>
      <vt:lpstr>не надо</vt:lpstr>
      <vt:lpstr>2-ТС</vt:lpstr>
      <vt:lpstr>2-ВС</vt:lpstr>
      <vt:lpstr>2-ВО</vt:lpstr>
      <vt:lpstr>1-ЭС</vt:lpstr>
      <vt:lpstr>2-ЭС</vt:lpstr>
      <vt:lpstr>не надо 1</vt:lpstr>
      <vt:lpstr>'2-ВО'!Print_Area_0</vt:lpstr>
      <vt:lpstr>'ВО т.р.'!Print_Area_0</vt:lpstr>
      <vt:lpstr>'ВС т.р.'!Print_Area_0</vt:lpstr>
      <vt:lpstr>Мероприятия!Print_Area_0</vt:lpstr>
      <vt:lpstr>'не надо 1'!Print_Area_0</vt:lpstr>
      <vt:lpstr>'2-ВС'!Print_Titles_0</vt:lpstr>
      <vt:lpstr>'Перечень инвест проектов'!Print_Titles_0</vt:lpstr>
      <vt:lpstr>'2-ВС'!Заголовки_для_печати</vt:lpstr>
      <vt:lpstr>'Перечень инвест проектов'!Заголовки_для_печати</vt:lpstr>
      <vt:lpstr>'2-ВО'!Область_печати</vt:lpstr>
      <vt:lpstr>'ВО т.р.'!Область_печати</vt:lpstr>
      <vt:lpstr>'ВС т.р.'!Область_печати</vt:lpstr>
      <vt:lpstr>Мероприятия!Область_печати</vt:lpstr>
      <vt:lpstr>'не надо 1'!Область_печати</vt:lpstr>
      <vt:lpstr>'Перечень инвест проектов'!Область_печати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Лекс</dc:creator>
  <cp:lastModifiedBy>Гришина Надежда Евгеньевна</cp:lastModifiedBy>
  <cp:revision>0</cp:revision>
  <cp:lastPrinted>2019-01-09T13:19:32Z</cp:lastPrinted>
  <dcterms:created xsi:type="dcterms:W3CDTF">2016-11-14T09:51:58Z</dcterms:created>
  <dcterms:modified xsi:type="dcterms:W3CDTF">2019-01-18T07:28:51Z</dcterms:modified>
  <dc:language>ru-RU</dc:language>
</cp:coreProperties>
</file>