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380" windowHeight="6555" activeTab="0"/>
  </bookViews>
  <sheets>
    <sheet name="2019" sheetId="1" r:id="rId1"/>
    <sheet name="2020-2021" sheetId="2" r:id="rId2"/>
  </sheets>
  <definedNames>
    <definedName name="_xlnm.Print_Area" localSheetId="0">'2019'!$A$1:$H$480</definedName>
    <definedName name="_xlnm.Print_Area" localSheetId="1">'2020-2021'!$A$1:$I$352</definedName>
  </definedNames>
  <calcPr fullCalcOnLoad="1"/>
</workbook>
</file>

<file path=xl/sharedStrings.xml><?xml version="1.0" encoding="utf-8"?>
<sst xmlns="http://schemas.openxmlformats.org/spreadsheetml/2006/main" count="4323" uniqueCount="409">
  <si>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</si>
  <si>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</si>
  <si>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объектов растительного и животного мира и среды их обитания</t>
  </si>
  <si>
    <t>Физическая культура и спорт</t>
  </si>
  <si>
    <t>условно утверждаемые расходы</t>
  </si>
  <si>
    <t>ИТОГО РАСХОДЫ:</t>
  </si>
  <si>
    <t>Оценка недвижимости, признание прав  и регулирование отношений по государственной  и муниципальной собственности</t>
  </si>
  <si>
    <t>Резервные фонды местных администраций</t>
  </si>
  <si>
    <t>Администрация Даниловского муниципального района</t>
  </si>
  <si>
    <t>Судебная система</t>
  </si>
  <si>
    <t>Изменения "+", "-"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</si>
  <si>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</si>
  <si>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</si>
  <si>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</si>
  <si>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 xml:space="preserve">Защита населения и территории от чрезвычайных ситуаций природного и техногенного характера, гражданская оборона
</t>
  </si>
  <si>
    <t>(тыс.рублей)</t>
  </si>
  <si>
    <t>Иные межбюджетные трансферты</t>
  </si>
  <si>
    <t>Раздел</t>
  </si>
  <si>
    <t>Подраздел</t>
  </si>
  <si>
    <t>ЦСР</t>
  </si>
  <si>
    <t>КВР</t>
  </si>
  <si>
    <t>Наименование</t>
  </si>
  <si>
    <t>01</t>
  </si>
  <si>
    <t>03</t>
  </si>
  <si>
    <t>04</t>
  </si>
  <si>
    <t>07</t>
  </si>
  <si>
    <t>Образование</t>
  </si>
  <si>
    <t>02</t>
  </si>
  <si>
    <t>Общее образование</t>
  </si>
  <si>
    <t>Молодежная политика и оздоровление детей</t>
  </si>
  <si>
    <t>09</t>
  </si>
  <si>
    <t>08</t>
  </si>
  <si>
    <t>Культура</t>
  </si>
  <si>
    <t>10</t>
  </si>
  <si>
    <t>Социальная политика</t>
  </si>
  <si>
    <t>06</t>
  </si>
  <si>
    <t>13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</si>
  <si>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</si>
  <si>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</si>
  <si>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</si>
  <si>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11</t>
  </si>
  <si>
    <t>Другие вопросы в области национальной экономики</t>
  </si>
  <si>
    <t>Мероприятия по землеустройству и землепользованию</t>
  </si>
  <si>
    <t>05</t>
  </si>
  <si>
    <t>Жилищно-коммунальное хозяйство</t>
  </si>
  <si>
    <t>Охрана окружающей природной среды</t>
  </si>
  <si>
    <t>Природоохранные мероприятия</t>
  </si>
  <si>
    <t>Периодическая печать и издательства</t>
  </si>
  <si>
    <t>Дошкольное образование</t>
  </si>
  <si>
    <t>ВСЕГО :</t>
  </si>
  <si>
    <t>Обслуживание государственного и муниципального долга</t>
  </si>
  <si>
    <t>12</t>
  </si>
  <si>
    <t>Процентные платежи по долговым обязательствам</t>
  </si>
  <si>
    <t>Другие общегосударственные вопросы</t>
  </si>
  <si>
    <t xml:space="preserve">Ведомственная классификация расходов </t>
  </si>
  <si>
    <t>Ведомство</t>
  </si>
  <si>
    <t>Социальное обеспечение населения</t>
  </si>
  <si>
    <t>902</t>
  </si>
  <si>
    <t>Общегосударственные вопросы</t>
  </si>
  <si>
    <t>Коммунальное хозяйство</t>
  </si>
  <si>
    <t>913</t>
  </si>
  <si>
    <t>Дорожное хозяйство</t>
  </si>
  <si>
    <t xml:space="preserve">Предупреждение и ликвидация последствий
чрезвычайных ситуаций и стихийных бедствий природного и техногенного характера
</t>
  </si>
  <si>
    <t xml:space="preserve">Руководитель контрольно-счетной палаты муниципального образования </t>
  </si>
  <si>
    <t xml:space="preserve">Физическая культура </t>
  </si>
  <si>
    <t>Средства массовой информации</t>
  </si>
  <si>
    <t>Культура и кинематография</t>
  </si>
  <si>
    <t xml:space="preserve">Культура и кинематография </t>
  </si>
  <si>
    <t>к решению Даниловского районного
 Совета народных депутатов</t>
  </si>
  <si>
    <t>к решению   Даниловского районного
 Совета народных депутатов</t>
  </si>
  <si>
    <t>611</t>
  </si>
  <si>
    <t>Охрана семьи и детства</t>
  </si>
  <si>
    <t>612</t>
  </si>
  <si>
    <t>Субсидии бюджетным учреждениям на иные цели</t>
  </si>
  <si>
    <t>621</t>
  </si>
  <si>
    <t>Субсидии автономным учреждениям на возмещение нормативных затрат, связанных с оказанием ими государственных (муниципальных) услуг</t>
  </si>
  <si>
    <t>Мероприятия в области  физической культуры и спорта</t>
  </si>
  <si>
    <t>Субвенция на компенсацию (возмещение) выпадающих доходов ресурсоснабжающих организаций, связанных с применением ими регулируемых тарифов на коммунальные ресурсы (услуги) для населения ниже экономически обоснованных тарифов</t>
  </si>
  <si>
    <t>Даниловский районный Совет народных депутатов</t>
  </si>
  <si>
    <t>901</t>
  </si>
  <si>
    <t>903</t>
  </si>
  <si>
    <t xml:space="preserve">Даниловский районный Совет народных депутатов </t>
  </si>
  <si>
    <t>Контрольно-счетная палата Даниловского муниципального района</t>
  </si>
  <si>
    <t>Резервный фонд Правительства Волгоградской области</t>
  </si>
  <si>
    <t>Обеспечение выполнения функций муниципальными органами, казенными учреждениями</t>
  </si>
  <si>
    <t>Закупка товаров, работ и услуг для муниципальных нуж</t>
  </si>
  <si>
    <t>244</t>
  </si>
  <si>
    <t>Прочая закупка товаров, работ и услуг для обеспечения государственных (муниципальных) нужд</t>
  </si>
  <si>
    <t>Прочая закупка товаров, работ и услуг для обеспечения муниципальных нужд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</si>
  <si>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</si>
  <si>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</si>
  <si>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Обеспечение деятельности муниципальных органов</t>
  </si>
  <si>
    <t>Непрограммные расходы органов местного самоуправления</t>
  </si>
  <si>
    <t>111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</si>
  <si>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</si>
  <si>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</si>
  <si>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540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</si>
  <si>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</si>
  <si>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</si>
  <si>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312</t>
  </si>
  <si>
    <t>Иные пенсии, социальные доплаты к пенсиям</t>
  </si>
  <si>
    <t>122</t>
  </si>
  <si>
    <t xml:space="preserve">Иные выплаты персоналу государственных (муниципальных) органов, за исключением фонда оплаты труда </t>
  </si>
  <si>
    <t>112</t>
  </si>
  <si>
    <t>Иные выплаты персоналу казенных учреждений, за исключением фонда оплаты труда</t>
  </si>
  <si>
    <t xml:space="preserve">Мероприятия в области коммунального хозяйства </t>
  </si>
  <si>
    <t>851</t>
  </si>
  <si>
    <t>852</t>
  </si>
  <si>
    <t>Уплата налога на имущество организаций и земельного налога</t>
  </si>
  <si>
    <t>Уплата прочих налогов, сборов и иных платежей</t>
  </si>
  <si>
    <t>313</t>
  </si>
  <si>
    <t>Пособия, компенсации, меры социальной поддержки по публичным нормативным обязательствам</t>
  </si>
  <si>
    <t>Сельское хозяйство и рыболовство</t>
  </si>
  <si>
    <t>Субвенции на предупреждение и ликвидацию болезней животных, их лечение, защиту населения от болезней, общих для человека и животных, в части содержания скотомогильников (биотермических ям)</t>
  </si>
  <si>
    <t>Переподготовка и повышение квалификации</t>
  </si>
  <si>
    <t>Мероприятия, направленные на улучшение жизни инвалидов</t>
  </si>
  <si>
    <t>Мероприятия по профилактике правонарушений</t>
  </si>
  <si>
    <t>Развитие сети муниципальных автомобильных дорог общего пользования</t>
  </si>
  <si>
    <t>321</t>
  </si>
  <si>
    <t>Пособия, компенсации и иные социальные выплаты гражданам, кроме публичных нормативных обязательств</t>
  </si>
  <si>
    <t>Cубсидии на поощрение победителей конкурса на лучшую организацию работы в представительных органах местного самоуправления</t>
  </si>
  <si>
    <t>Мероприятия по безопасности дорожного движения</t>
  </si>
  <si>
    <t xml:space="preserve">Предоставление услуг (работ) в сфере культуры </t>
  </si>
  <si>
    <t xml:space="preserve">Обеспечение деятельности подведомственных учреждений </t>
  </si>
  <si>
    <t xml:space="preserve">Предоставление услуг (работ) в сфере  образования </t>
  </si>
  <si>
    <t>Организация отдыха и оздоровления детей в детских оздоровительных лагерях в период каникул и в санаторных оздоровительных лагерях круглогодичного действия, расположенных на территории РФ, лагерях с дневным пребыванием детей</t>
  </si>
  <si>
    <t>Мероприятия в обрасти молодежной политики</t>
  </si>
  <si>
    <t>Мероприятия в области молодежной политики</t>
  </si>
  <si>
    <t>Реализация других государственных функций, связанных с общегосударственным управлением</t>
  </si>
  <si>
    <t xml:space="preserve">Иные межбюджетные трансферты на подключение общедоступных библиотек Российской Федерации к сети "Интернет" и и развитие системы библиотечного дела с учетом задачи расширения информационных технологий и оцифровки
</t>
  </si>
  <si>
    <t xml:space="preserve">Фонд оплаты труда государственных (муниципальных) органов 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</si>
  <si>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</si>
  <si>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</si>
  <si>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119</t>
  </si>
  <si>
    <t>9000000000</t>
  </si>
  <si>
    <t>9000000010</t>
  </si>
  <si>
    <t>9000070010</t>
  </si>
  <si>
    <t>9000070020</t>
  </si>
  <si>
    <t>9000070030</t>
  </si>
  <si>
    <t>9000070040</t>
  </si>
  <si>
    <t>9900000000</t>
  </si>
  <si>
    <t>9900080020</t>
  </si>
  <si>
    <t>0200000000</t>
  </si>
  <si>
    <t>0300000000</t>
  </si>
  <si>
    <t>0400000000</t>
  </si>
  <si>
    <t>0400020840</t>
  </si>
  <si>
    <t>0500000000</t>
  </si>
  <si>
    <t>0500020850</t>
  </si>
  <si>
    <t>0600000000</t>
  </si>
  <si>
    <t>0600020040</t>
  </si>
  <si>
    <t>0700000000</t>
  </si>
  <si>
    <t>0700020060</t>
  </si>
  <si>
    <t>0900000000</t>
  </si>
  <si>
    <t>0900020990</t>
  </si>
  <si>
    <t>5700000000</t>
  </si>
  <si>
    <t>9900020330</t>
  </si>
  <si>
    <t>9900059320</t>
  </si>
  <si>
    <t>9900090030</t>
  </si>
  <si>
    <t>9900020860</t>
  </si>
  <si>
    <t>9900080670</t>
  </si>
  <si>
    <t>9900070270</t>
  </si>
  <si>
    <t>9900070280</t>
  </si>
  <si>
    <t>0100000000</t>
  </si>
  <si>
    <t>0100020870</t>
  </si>
  <si>
    <t>9900020880</t>
  </si>
  <si>
    <t>9900020890</t>
  </si>
  <si>
    <t>9900070510</t>
  </si>
  <si>
    <t>9900070580</t>
  </si>
  <si>
    <t>1100000000</t>
  </si>
  <si>
    <t>1100020900</t>
  </si>
  <si>
    <t>5400000000</t>
  </si>
  <si>
    <t>5400060010</t>
  </si>
  <si>
    <t>9900070570</t>
  </si>
  <si>
    <t>0200020140</t>
  </si>
  <si>
    <t>5600000000</t>
  </si>
  <si>
    <t>5600000590</t>
  </si>
  <si>
    <t>5100000000</t>
  </si>
  <si>
    <t>5100000590</t>
  </si>
  <si>
    <t>5200000000</t>
  </si>
  <si>
    <t>5200060140</t>
  </si>
  <si>
    <t>5300000000</t>
  </si>
  <si>
    <t>5300000590</t>
  </si>
  <si>
    <t>9900051440</t>
  </si>
  <si>
    <t>9900051460</t>
  </si>
  <si>
    <t>9900010270</t>
  </si>
  <si>
    <t>9900070450</t>
  </si>
  <si>
    <t xml:space="preserve">Взносы по обязательному социальному страхованию
на выплаты денежного содержания и иные выплаты
работникам государственных (муниципальных) органов
</t>
  </si>
  <si>
    <t>9900070530</t>
  </si>
  <si>
    <t>1200000000</t>
  </si>
  <si>
    <t>1200020350</t>
  </si>
  <si>
    <t>9000000070</t>
  </si>
  <si>
    <t>9900070590</t>
  </si>
  <si>
    <t>6000000000</t>
  </si>
  <si>
    <t>6000000590</t>
  </si>
  <si>
    <t>6000070350</t>
  </si>
  <si>
    <t>6100000000</t>
  </si>
  <si>
    <t>6100000590</t>
  </si>
  <si>
    <t>6100070360</t>
  </si>
  <si>
    <t>6200000000</t>
  </si>
  <si>
    <t>6200000590</t>
  </si>
  <si>
    <t>9900070370</t>
  </si>
  <si>
    <t>9900070420</t>
  </si>
  <si>
    <t>9900070340</t>
  </si>
  <si>
    <t>9900070400</t>
  </si>
  <si>
    <t>9900070410</t>
  </si>
  <si>
    <t>Фонд оплаты труда государственных (муниципальных) органов</t>
  </si>
  <si>
    <t>Межбюджетные трансферты, передаваемые бюджету муниципального района 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</si>
  <si>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Мероприятия по профилактике терроризма и экстремизма</t>
  </si>
  <si>
    <t xml:space="preserve">Фонд оплаты труда  учреждений </t>
  </si>
  <si>
    <t xml:space="preserve">Взносы по обязательному социальному страхованию
на выплаты по оплате труда работников и иные выплаты работникам  учреждений
</t>
  </si>
  <si>
    <t xml:space="preserve">Взносы по обязательному социальному страхованию
 на выплаты по оплате труда работников и иные выплаты работникам  учреждений
</t>
  </si>
  <si>
    <t>5700000590</t>
  </si>
  <si>
    <t>9900051200</t>
  </si>
  <si>
    <t>Субвенции на проведение всероссийской сельскохозяйственной переписи в 2016 году</t>
  </si>
  <si>
    <t>9900053910</t>
  </si>
  <si>
    <t>Предоставление услуг (работ) в сфере средств массовой информации</t>
  </si>
  <si>
    <t>9900060120</t>
  </si>
  <si>
    <t xml:space="preserve">Межбюджетные трансферты,  передаваемые бюджетам сельских  поселений из бюджетов
муниципальных районов на  осуществление части полномочий  по решению вопросов местного
значения в соответствии с  заключенными соглашениями
</t>
  </si>
  <si>
    <t>242</t>
  </si>
  <si>
    <t>Закупка товаров, работ, услуг в сфере информационно-коммуникационных технологий</t>
  </si>
  <si>
    <t>9900070870</t>
  </si>
  <si>
    <t>Иные межбюджетные трансферты на 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</t>
  </si>
  <si>
    <t>9900090020</t>
  </si>
  <si>
    <t>730</t>
  </si>
  <si>
    <t>Обслуживание муниципального долга</t>
  </si>
  <si>
    <t>Обслуживание государственного внутреннего и муниципального долга</t>
  </si>
  <si>
    <t>Жилищное хозяйство</t>
  </si>
  <si>
    <t>9900020910</t>
  </si>
  <si>
    <t>853</t>
  </si>
  <si>
    <t>Мероприятия в области жилищного хозяйства</t>
  </si>
  <si>
    <t>Уплата иных платежей</t>
  </si>
  <si>
    <t>9900070070</t>
  </si>
  <si>
    <t>113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</si>
  <si>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</si>
  <si>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Дополнительное образование детей</t>
  </si>
  <si>
    <t xml:space="preserve">Расходы на обеспечение деятельности (оказание услуг)  казенных учреждений </t>
  </si>
  <si>
    <r>
      <t xml:space="preserve"> Расходы на обеспечение деятельности (оказание услуг)  казенных учреждений</t>
    </r>
    <r>
      <rPr>
        <b/>
        <sz val="11"/>
        <rFont val="Times New Roman"/>
        <family val="1"/>
      </rPr>
      <t xml:space="preserve"> </t>
    </r>
  </si>
  <si>
    <r>
      <t xml:space="preserve"> Расходы на обеспечение деятельности (оказание услуг)  казенных учреждений</t>
    </r>
    <r>
      <rPr>
        <b/>
        <sz val="11"/>
        <rFont val="Times New Roman"/>
        <family val="1"/>
      </rPr>
      <t xml:space="preserve"> </t>
    </r>
  </si>
  <si>
    <r>
      <t xml:space="preserve"> Расходы на обеспечение деятельности (оказание услуг)  казенных учреждений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</t>
    </r>
  </si>
  <si>
    <r>
      <t>Расходы на обеспечение деятельности (оказание услуг)  казенных учреждений</t>
    </r>
    <r>
      <rPr>
        <b/>
        <sz val="11"/>
        <rFont val="Times New Roman"/>
        <family val="1"/>
      </rPr>
      <t xml:space="preserve"> </t>
    </r>
  </si>
  <si>
    <t>6000071170</t>
  </si>
  <si>
    <t>Приобретение товаров, работ, услуг в пользу граждан в целях их социального обеспечения</t>
  </si>
  <si>
    <t>323</t>
  </si>
  <si>
    <t>6100071170</t>
  </si>
  <si>
    <t>Исполнение судебных актов Российской Федерации и мировых соглашений по возмещению причиненного вреда</t>
  </si>
  <si>
    <t>350</t>
  </si>
  <si>
    <t>Премии и гранты</t>
  </si>
  <si>
    <t>Резервные средства</t>
  </si>
  <si>
    <t>870</t>
  </si>
  <si>
    <t>Подпрограмма  «Развитие и укрепление материально-технической базы муниципального бюджетного учреждения «Даниловский районный Дом культуры на 2017-2019 годы»</t>
  </si>
  <si>
    <t>Основное мероприятие "Развитие и укрепление материально-технической базы учреждений культуры"</t>
  </si>
  <si>
    <t>0800000000</t>
  </si>
  <si>
    <t>0810000000</t>
  </si>
  <si>
    <t>0810100000</t>
  </si>
  <si>
    <t>0810160140</t>
  </si>
  <si>
    <t>Субсидия на приобретение и замену оконных блоков и выполнение необходимых для этого работ в зданиях муниципальных образовательных организациях Волгоградской области</t>
  </si>
  <si>
    <t>Профессиональная подготовка, переподготовка и повышение квалификации</t>
  </si>
  <si>
    <t>2019 до изменения</t>
  </si>
  <si>
    <t>6000070351</t>
  </si>
  <si>
    <t>6000070352</t>
  </si>
  <si>
    <t>6000070353</t>
  </si>
  <si>
    <t>6100070361</t>
  </si>
  <si>
    <t>6100070362</t>
  </si>
  <si>
    <t>6100070363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</si>
  <si>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</si>
  <si>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</si>
  <si>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6100071490</t>
  </si>
  <si>
    <t>6100071491</t>
  </si>
  <si>
    <t>6100071492</t>
  </si>
  <si>
    <t>6100071493</t>
  </si>
  <si>
    <t>Субвенция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расходы на обеспечение учебного процесса</t>
  </si>
  <si>
    <t>Другие вопросы в области социальной политики</t>
  </si>
  <si>
    <t>Функционирование высшего должностного лица субъекта РФ и муниципального образования</t>
  </si>
  <si>
    <t>9000000030</t>
  </si>
  <si>
    <t>Глава муниципального образования</t>
  </si>
  <si>
    <t>Межбюджетные трансферты, передаваемые бюджету муниципального района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</si>
  <si>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Подпрограмма "Создание условий в общеобразовательных организациях, расположенных в сельской местности для занятий физической культуры и спортом (Ремонт спортивных залов и развитие общеобразовательных спортивных клубов)"</t>
  </si>
  <si>
    <t>Основное мероприятие "Создание условий в общеобразовательных организациях,расположенных в сельской местности для занятий физической культуры и спортом"</t>
  </si>
  <si>
    <t>1210000000</t>
  </si>
  <si>
    <t>1210100000</t>
  </si>
  <si>
    <t>12101L0970</t>
  </si>
  <si>
    <t>Организационное обеспечение деятельности территориальных административных комиссий</t>
  </si>
  <si>
    <t>Организация и осуществление деятельности по опеке и попечительству</t>
  </si>
  <si>
    <t>Создание, исполнение функций и обеспечение деятельности муниципальных комиссий по делам несовершеннолетних и защите их прав</t>
  </si>
  <si>
    <t>Хранение,  комплектование, учет и использование  архивных документов и архивных фондов, отнесенных к составу архивного фонда Волгоградской области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</si>
  <si>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</si>
  <si>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переданных органам местного самоуправления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состояния"</t>
  </si>
  <si>
    <t>Обеспечение сбалансированности местных бюджетов  бюджетам муниципальных образований</t>
  </si>
  <si>
    <t>Предупреждение и ликвидацию болезней животных, их лечению, защиту населения от болезней, общих для человека и животных, в части отлова, содержания и утилизации безнадзорных животных</t>
  </si>
  <si>
    <t>Компенсация (возмещение) выпадающих доходов ресурсоснабжающих организаций, связанных с применением ими регулируемых тарифов на коммунальные ресурсы (услуги) для населения ниже экономически обоснованных тарифов</t>
  </si>
  <si>
    <t>Осуществление образовательного процесса по реализации общеобразовательных программ дошкольного образования муниципальными дошкольными образовательными организациями</t>
  </si>
  <si>
    <t>Осуществление образовательного процесса муниципальными дошкольными образовательными организациями на оплату труда и начислений на оплату труда педагогических работников</t>
  </si>
  <si>
    <t>Осуществление образовательного процесса муниципальными дошкольными образовательными организациями на оплату труда и начислений на оплату труда прочих работников</t>
  </si>
  <si>
    <t>Осуществление образовательного процесса муниципальными дошкольными образовательными организациями на расходы на обеспечение учебного процесса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</si>
  <si>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</si>
  <si>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оплату труда и начислений на оплату труда педагогических работников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</si>
  <si>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оплату труда и начислений на оплату труда прочих работников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</si>
  <si>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расходы на обеспечение учебного процесса</t>
  </si>
  <si>
    <t>Создание в общеобразовательных организациях, расположенных в сельской местности, условий для занятий физической культурой и спортом (средства районного бюджета)</t>
  </si>
  <si>
    <t xml:space="preserve">Осуществление образовательного процесса по реализации образовательных программ начального общего, основного общего, 
среднего общего образования муниципальными общеобразовательными организациями
</t>
  </si>
  <si>
    <t>Осуществление образовательного процесса муниципальными общеобразовательными организациям на оплату труда и начислений на оплату труда педагогических работников</t>
  </si>
  <si>
    <t>Осуществление образовательного процесса муниципальными общеобразовательными организациям на оплату труда и начислений на оплату труда прочих работников</t>
  </si>
  <si>
    <t>Осуществление образовательного процесса муниципальными общеобразовательными организациям на расходы на обеспечение учебного процесса</t>
  </si>
  <si>
    <t>Приобретение и замену оконных блоков и выполнение необходимых для этого работ в зданиях муниципальных образовательных организациях Волгоградской области</t>
  </si>
  <si>
    <t>Организация питания детей из малоимущих семей и детей, находящихся на учете у фтизиатра, обучающихся в общеобразовательных организациях</t>
  </si>
  <si>
    <t>Решение отдельных вопросов местного значения в сфере дополнительного образования детей</t>
  </si>
  <si>
    <t>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</t>
  </si>
  <si>
    <t>Организация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</si>
  <si>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Оплата жилого помещения и отдельных видов коммунальных услуг, предоставляемых педагогическим работникам образовательных учреждений, работающим и проживающим в сельской местности, рабочих поселках (поселках городского типа)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</si>
  <si>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</t>
  </si>
  <si>
    <t>Предоставление субсидий гражданам на оплату жилья и коммунальных услуг</t>
  </si>
  <si>
    <t>Выплата пособий по опеке и попечительству</t>
  </si>
  <si>
    <t>Вознаграждение за труд причитающееся приемным родителям (патронатному воспитателю) и предоставление им мер социальной поддержки</t>
  </si>
  <si>
    <t xml:space="preserve">Муниципальная программа "Формирование доступной среды жизнедеятельности для инвалидов и маломобильных групп населения в Даниловском муниципальном районе" </t>
  </si>
  <si>
    <t xml:space="preserve">Муниципальная программа "О развитии аппаратно-программного комплекса "Безопасный город" на территории Даниловского муниципального района"  </t>
  </si>
  <si>
    <t xml:space="preserve">Муниципальная программа "Профилактика правонарушений на территории Даниловского муниципального района" </t>
  </si>
  <si>
    <t xml:space="preserve">Муниципальная программа "Комплексные меры по профилактике наркомании токсикомании на территории Даниловского муниципального района Волгоградской области" </t>
  </si>
  <si>
    <t xml:space="preserve">Муниципальная программа "Развитие муниципальной службы в Администрации Даниловского муниципального района" </t>
  </si>
  <si>
    <t xml:space="preserve">Муниципальная программа «Развитие сферы культуры на территории Даниловского муниципального района Волгоградской области»
</t>
  </si>
  <si>
    <t>Муниципальная программа "Безопасность дорожного движения в Даниловском муниципальном районе Волгоградской области"</t>
  </si>
  <si>
    <t>Муниципальная программа "Охрана окружающей среды на территории Даниловского муниципального района Волгоградской области"</t>
  </si>
  <si>
    <t>Муниципальная программа "Развитие спорта в Даниловском  муниципальном районе"</t>
  </si>
  <si>
    <t>Ведомственная целевая программа "Организация культурно-досугового обслуживания населения муниципальным бюджетным учреждением "Даниловский районный Дом культуры" Даниловского муниципального района Волгоградской области"</t>
  </si>
  <si>
    <t xml:space="preserve">Ведомственная целевая программа "Содержание и развитие МКУК "Даниловская районная библиотека им. Д.Л.Мордовцева" </t>
  </si>
  <si>
    <t>Ведомственная целевая программа «Обеспечение устойчивого функционирования муниципального бюджетного образовательного учреждения дополнительного образования детей «Даниловская детская школа искусств» в Даниловском муниципальном районе»</t>
  </si>
  <si>
    <t>Ведомственная целевая программа "Организация деятельности МКУ "МЦБ Даниловского муниципального района"</t>
  </si>
  <si>
    <t>Ведомственная целевая программа "Повышение эффективности деятельности МКУ "Хозяйственно-эксплуатационной службы Даниловского муниципального района Волгоградской области"</t>
  </si>
  <si>
    <t>Муниципальная программа "Развитие и содержание сети муниципальных автомобильных дорог общего пользования Даниловского муниципального района"</t>
  </si>
  <si>
    <t xml:space="preserve">Ведомственная целевая программа "Развитие дошкольного образования Даниловского муниципального района" </t>
  </si>
  <si>
    <t xml:space="preserve">Ведомственная целевая программа "Развитие  общего  образования Даниловского муниципального района" </t>
  </si>
  <si>
    <t>Ведомственная целевая программа "Развитие  общего  образования Даниловского муниципального района"</t>
  </si>
  <si>
    <t xml:space="preserve">Ведомственная целевая программа "Развитие  дополнительного  образования Даниловского муниципального района" </t>
  </si>
  <si>
    <t xml:space="preserve">Ведомственная целевая программа "Организация деятельности МКУ "МЦБ Даниловского муниципального района" </t>
  </si>
  <si>
    <t>Муниципальная программа "Организация отдыха и оздоровления детей и подростков Даниловского муниципального района"</t>
  </si>
  <si>
    <t>бюджета Даниловского муниципального района на 2019 год</t>
  </si>
  <si>
    <t>2019 с учетом  изменений</t>
  </si>
  <si>
    <r>
      <t xml:space="preserve">Приложение  11  </t>
    </r>
    <r>
      <rPr>
        <sz val="11"/>
        <rFont val="Arial Cyr"/>
        <family val="0"/>
      </rPr>
      <t xml:space="preserve">    </t>
    </r>
  </si>
  <si>
    <t>бюджета Даниловского муниципального района на 2020 и 2021 годы</t>
  </si>
  <si>
    <t xml:space="preserve">2020 год </t>
  </si>
  <si>
    <t>2021 год</t>
  </si>
  <si>
    <t>2020 до изменения</t>
  </si>
  <si>
    <t>99000S0840</t>
  </si>
  <si>
    <t>02000S0390</t>
  </si>
  <si>
    <t>61000S1170</t>
  </si>
  <si>
    <t>60000S0980</t>
  </si>
  <si>
    <t>99000S1150</t>
  </si>
  <si>
    <t>Компенсация части родительской платы за содержание ребенка (присмотр и уход за ребенком) в  муниципальных образовательных организациях, реализующих основную общеобразовательную программу дошкольного образования</t>
  </si>
  <si>
    <t xml:space="preserve">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
</t>
  </si>
  <si>
    <t>Предупреждение и ликвидация болезней животных, их лечение, защиту населения от болезней, общих для человека и животных, в части организации и проведения мероприятий по отлову, содержанию и уничтожению безнадзорных животных</t>
  </si>
  <si>
    <t>Подпрограмма "Формирование доступной среды жизнедеятельности для инвалидов и маломобильных групп населения в учреждениях культуры Даниловского муниципального района"</t>
  </si>
  <si>
    <t>0310000000</t>
  </si>
  <si>
    <t>Основное мероприятие "Формирование доступной среды жизнедеятельности для инвалидов и маломобильных групп населения и позитивного отношения общества к проблемам инвалидов"</t>
  </si>
  <si>
    <t>0310100000</t>
  </si>
  <si>
    <t>Мероприятия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населения, реабилитационных и абилитационных услуг</t>
  </si>
  <si>
    <t>03101L0273</t>
  </si>
  <si>
    <t>60000S1170</t>
  </si>
  <si>
    <t>Межбюджетные трансферты бюджетам  поселений для решения отдельных вопросов местного значения</t>
  </si>
  <si>
    <t>Муниципальная программа "О развитии аппаратно-программного комплекса "Безопасный город" на территории Даниловского муниципального района"</t>
  </si>
  <si>
    <t>Муниципальная программа "Профилактика правонарушений на территории Даниловского муниципального района"</t>
  </si>
  <si>
    <t>Муниципальная программа "Комплексные меры по профилактикенаркрманиии токсикомании на территории Даниловского муниципального района Волгоградской области"</t>
  </si>
  <si>
    <t xml:space="preserve">Муниципальная программа "Развитие муниципальной службы в Администрации Даниловского муниципального района"  </t>
  </si>
  <si>
    <t xml:space="preserve">Ведомственная целевая программа "Повышение эффективности деятельности МКУ "Хозяйственно-эксплуатационной службы Даниловского муниципального района Волгоградской области" </t>
  </si>
  <si>
    <t>Межбюджетные трансферты бюджетам поселений для решения отдельных вопросов местного значения</t>
  </si>
  <si>
    <t>Муниципальная программа "Повышение безопасности дорожного движения на территории Даниловского муниципального района Волгоградской области"</t>
  </si>
  <si>
    <t>Муниципальная программа "Профилактика терроризма и экстремизма в Даниловском муниципальном районе"</t>
  </si>
  <si>
    <t>1000000000</t>
  </si>
  <si>
    <t>1000020840</t>
  </si>
  <si>
    <t>Муниципальная программа "Информатизация деятельности Администрации Даниловского муниципального района"</t>
  </si>
  <si>
    <t xml:space="preserve">Закупка товаров, работ и услуг в сфере внедрения и развития информационных технологий </t>
  </si>
  <si>
    <t>1300000000</t>
  </si>
  <si>
    <t>1300020820</t>
  </si>
  <si>
    <t>0310120830</t>
  </si>
  <si>
    <t>0810160020</t>
  </si>
  <si>
    <t>Субсидия на развитие и укрепление материально-технической базы муниципальных учреждений культуры</t>
  </si>
  <si>
    <t>Подпрограмма  "Развитие и укрепление материально-технической базы учреждений культуры"</t>
  </si>
  <si>
    <t>0820000000</t>
  </si>
  <si>
    <t>Подпрограмма "Сохранение и развитие народных художественных промыслов"</t>
  </si>
  <si>
    <t>0820100000</t>
  </si>
  <si>
    <t>0820120340</t>
  </si>
  <si>
    <t xml:space="preserve">Расходы, направленные на сохранение и развитие народных художественных промыслов </t>
  </si>
  <si>
    <t>Ведомственная целевая программа "Сохранение и развитие муниципального казенного учреждения "Даниловский районный историко-краеведческий музей"</t>
  </si>
  <si>
    <t>Закупка товаров, работ, услуг в целях капитального ремонта государственного (муниципального) имущества</t>
  </si>
  <si>
    <t>243</t>
  </si>
  <si>
    <t xml:space="preserve"> от 24.12.2018 г.</t>
  </si>
  <si>
    <t xml:space="preserve">№ 12/3 </t>
  </si>
  <si>
    <r>
      <t>"Приложение  10</t>
    </r>
    <r>
      <rPr>
        <sz val="11"/>
        <rFont val="Times New Roman"/>
        <family val="1"/>
      </rPr>
      <t xml:space="preserve">  </t>
    </r>
  </si>
  <si>
    <t>414</t>
  </si>
  <si>
    <t>Бюджетные инвестиции в объекты капитального строительства государственной (муниципальной) собственности</t>
  </si>
  <si>
    <t>99000S1740</t>
  </si>
  <si>
    <t>Компенсация части расходов на приобретение и установку комплекта оборудования приема телевизионного спутникового вещания</t>
  </si>
  <si>
    <t>9900010260</t>
  </si>
  <si>
    <t>Основное мероприятие "Создание условий для сохранения, возрождения и развития народных художественных промыслов и ремесел на территории Даниловского муниципального района"</t>
  </si>
  <si>
    <t>Расходы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</si>
  <si>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Расходы на развитие и укрепление материально-технической базы муниципальных учреждений культуры</t>
  </si>
  <si>
    <t>0810120050</t>
  </si>
  <si>
    <t xml:space="preserve">Пособия, компенсации и иные социальные выплаты гражданам, кроме публичных нормативных обязательств </t>
  </si>
  <si>
    <t>08101L4670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</si>
  <si>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</si>
  <si>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Блакоустройство</t>
  </si>
  <si>
    <t>Резервный фонд Администрации Волгоградской области</t>
  </si>
  <si>
    <t>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 городского округа Волгоградской области, о развитии его общественной инфраструктуры и иной официальной информации</t>
  </si>
  <si>
    <t>622</t>
  </si>
  <si>
    <t>Субсидии автономным учреждениям на иные цели</t>
  </si>
  <si>
    <t>9900071160</t>
  </si>
  <si>
    <t>Иные межбюджетные трансферты поселениям Даниловского муниципального района Волгоградской области  для решения вопросов местного значения в связи с реализацией местных инициатив населения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</si>
  <si>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</si>
  <si>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</si>
  <si>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1.10. Приложение 10 изложить в следующей редакции:</t>
  </si>
  <si>
    <t xml:space="preserve">от 18.07.2019 г. № 9/1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</si>
</sst>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  <numFmt numFmtId="178" formatCode="#,##0.0"/>
    <numFmt numFmtId="179" formatCode="0.000"/>
    <numFmt numFmtId="180" formatCode="0.00000"/>
    <numFmt numFmtId="181" formatCode="0.0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justify" vertical="center" wrapText="1"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49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179" fontId="5" fillId="0" borderId="10" xfId="0" applyNumberFormat="1" applyFont="1" applyBorder="1" applyAlignment="1">
      <alignment/>
    </xf>
    <xf numFmtId="179" fontId="5" fillId="0" borderId="10" xfId="0" applyNumberFormat="1" applyFont="1" applyBorder="1" applyAlignment="1">
      <alignment/>
    </xf>
    <xf numFmtId="179" fontId="1" fillId="0" borderId="10" xfId="0" applyNumberFormat="1" applyFont="1" applyBorder="1" applyAlignment="1">
      <alignment/>
    </xf>
    <xf numFmtId="179" fontId="1" fillId="0" borderId="10" xfId="0" applyNumberFormat="1" applyFont="1" applyBorder="1" applyAlignment="1">
      <alignment/>
    </xf>
    <xf numFmtId="179" fontId="4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179" fontId="3" fillId="0" borderId="0" xfId="0" applyNumberFormat="1" applyFont="1" applyAlignment="1">
      <alignment/>
    </xf>
    <xf numFmtId="0" fontId="4" fillId="0" borderId="10" xfId="0" applyFont="1" applyBorder="1" applyAlignment="1">
      <alignment horizontal="justify" vertical="center" wrapText="1"/>
    </xf>
    <xf numFmtId="179" fontId="1" fillId="0" borderId="0" xfId="0" applyNumberFormat="1" applyFont="1" applyAlignment="1">
      <alignment/>
    </xf>
    <xf numFmtId="49" fontId="4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79" fontId="1" fillId="0" borderId="10" xfId="0" applyNumberFormat="1" applyFont="1" applyBorder="1" applyAlignment="1">
      <alignment horizontal="right"/>
    </xf>
    <xf numFmtId="179" fontId="5" fillId="0" borderId="10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179" fontId="5" fillId="0" borderId="1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179" fontId="3" fillId="0" borderId="10" xfId="0" applyNumberFormat="1" applyFont="1" applyBorder="1" applyAlignment="1">
      <alignment horizontal="right"/>
    </xf>
    <xf numFmtId="179" fontId="5" fillId="0" borderId="1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0" fontId="11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33" borderId="10" xfId="0" applyFont="1" applyFill="1" applyBorder="1" applyAlignment="1" applyProtection="1">
      <alignment vertical="center" wrapText="1"/>
      <protection locked="0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179" fontId="4" fillId="0" borderId="0" xfId="0" applyNumberFormat="1" applyFont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179" fontId="5" fillId="0" borderId="13" xfId="0" applyNumberFormat="1" applyFont="1" applyBorder="1" applyAlignment="1">
      <alignment horizontal="right"/>
    </xf>
    <xf numFmtId="179" fontId="5" fillId="0" borderId="13" xfId="0" applyNumberFormat="1" applyFont="1" applyBorder="1" applyAlignment="1">
      <alignment horizontal="right"/>
    </xf>
    <xf numFmtId="179" fontId="1" fillId="0" borderId="13" xfId="0" applyNumberFormat="1" applyFont="1" applyBorder="1" applyAlignment="1">
      <alignment horizontal="right"/>
    </xf>
    <xf numFmtId="179" fontId="1" fillId="0" borderId="13" xfId="0" applyNumberFormat="1" applyFont="1" applyBorder="1" applyAlignment="1">
      <alignment/>
    </xf>
    <xf numFmtId="179" fontId="5" fillId="0" borderId="13" xfId="0" applyNumberFormat="1" applyFont="1" applyBorder="1" applyAlignment="1">
      <alignment/>
    </xf>
    <xf numFmtId="179" fontId="5" fillId="0" borderId="13" xfId="0" applyNumberFormat="1" applyFont="1" applyBorder="1" applyAlignment="1">
      <alignment/>
    </xf>
    <xf numFmtId="179" fontId="1" fillId="0" borderId="13" xfId="0" applyNumberFormat="1" applyFont="1" applyBorder="1" applyAlignment="1">
      <alignment/>
    </xf>
    <xf numFmtId="179" fontId="0" fillId="0" borderId="14" xfId="0" applyNumberFormat="1" applyBorder="1" applyAlignment="1">
      <alignment/>
    </xf>
    <xf numFmtId="179" fontId="1" fillId="0" borderId="14" xfId="0" applyNumberFormat="1" applyFont="1" applyBorder="1" applyAlignment="1">
      <alignment/>
    </xf>
    <xf numFmtId="179" fontId="4" fillId="0" borderId="14" xfId="0" applyNumberFormat="1" applyFont="1" applyBorder="1" applyAlignment="1">
      <alignment/>
    </xf>
    <xf numFmtId="179" fontId="3" fillId="0" borderId="14" xfId="0" applyNumberFormat="1" applyFont="1" applyBorder="1" applyAlignment="1">
      <alignment/>
    </xf>
    <xf numFmtId="179" fontId="3" fillId="0" borderId="14" xfId="0" applyNumberFormat="1" applyFont="1" applyBorder="1" applyAlignment="1">
      <alignment/>
    </xf>
    <xf numFmtId="179" fontId="1" fillId="0" borderId="14" xfId="0" applyNumberFormat="1" applyFont="1" applyBorder="1" applyAlignment="1">
      <alignment/>
    </xf>
    <xf numFmtId="179" fontId="5" fillId="0" borderId="0" xfId="0" applyNumberFormat="1" applyFont="1" applyBorder="1" applyAlignment="1">
      <alignment/>
    </xf>
    <xf numFmtId="179" fontId="1" fillId="0" borderId="0" xfId="0" applyNumberFormat="1" applyFont="1" applyBorder="1" applyAlignment="1">
      <alignment/>
    </xf>
    <xf numFmtId="179" fontId="5" fillId="0" borderId="14" xfId="0" applyNumberFormat="1" applyFont="1" applyBorder="1" applyAlignment="1">
      <alignment horizontal="right"/>
    </xf>
    <xf numFmtId="179" fontId="5" fillId="0" borderId="14" xfId="0" applyNumberFormat="1" applyFont="1" applyBorder="1" applyAlignment="1">
      <alignment horizontal="right"/>
    </xf>
    <xf numFmtId="179" fontId="1" fillId="0" borderId="14" xfId="0" applyNumberFormat="1" applyFont="1" applyBorder="1" applyAlignment="1">
      <alignment horizontal="right"/>
    </xf>
    <xf numFmtId="179" fontId="5" fillId="0" borderId="14" xfId="0" applyNumberFormat="1" applyFont="1" applyBorder="1" applyAlignment="1">
      <alignment/>
    </xf>
    <xf numFmtId="179" fontId="5" fillId="0" borderId="14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justify" vertical="center" wrapText="1"/>
    </xf>
    <xf numFmtId="179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3" fillId="33" borderId="11" xfId="0" applyFont="1" applyFill="1" applyBorder="1" applyAlignment="1">
      <alignment vertical="center" wrapText="1"/>
    </xf>
    <xf numFmtId="49" fontId="4" fillId="33" borderId="11" xfId="0" applyNumberFormat="1" applyFont="1" applyFill="1" applyBorder="1" applyAlignment="1">
      <alignment horizontal="center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vertical="center" wrapText="1"/>
    </xf>
    <xf numFmtId="179" fontId="1" fillId="0" borderId="10" xfId="0" applyNumberFormat="1" applyFont="1" applyBorder="1" applyAlignment="1">
      <alignment horizontal="right"/>
    </xf>
    <xf numFmtId="0" fontId="3" fillId="33" borderId="10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left" vertical="center" wrapText="1"/>
    </xf>
    <xf numFmtId="0" fontId="8" fillId="33" borderId="11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177" fontId="8" fillId="0" borderId="10" xfId="0" applyNumberFormat="1" applyFont="1" applyFill="1" applyBorder="1" applyAlignment="1">
      <alignment vertical="center" wrapText="1"/>
    </xf>
    <xf numFmtId="177" fontId="3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179" fontId="3" fillId="0" borderId="0" xfId="0" applyNumberFormat="1" applyFont="1" applyBorder="1" applyAlignment="1">
      <alignment/>
    </xf>
    <xf numFmtId="0" fontId="4" fillId="33" borderId="11" xfId="0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justify"/>
    </xf>
    <xf numFmtId="0" fontId="4" fillId="0" borderId="16" xfId="0" applyFont="1" applyBorder="1" applyAlignment="1">
      <alignment horizontal="justify"/>
    </xf>
    <xf numFmtId="179" fontId="3" fillId="0" borderId="0" xfId="0" applyNumberFormat="1" applyFont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wrapText="1"/>
    </xf>
    <xf numFmtId="0" fontId="4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/>
    </xf>
    <xf numFmtId="0" fontId="47" fillId="0" borderId="10" xfId="0" applyFont="1" applyBorder="1" applyAlignment="1">
      <alignment vertical="center" wrapText="1"/>
    </xf>
    <xf numFmtId="179" fontId="4" fillId="0" borderId="10" xfId="0" applyNumberFormat="1" applyFont="1" applyBorder="1" applyAlignment="1">
      <alignment/>
    </xf>
    <xf numFmtId="179" fontId="4" fillId="0" borderId="13" xfId="0" applyNumberFormat="1" applyFont="1" applyBorder="1" applyAlignment="1">
      <alignment/>
    </xf>
    <xf numFmtId="179" fontId="4" fillId="0" borderId="14" xfId="0" applyNumberFormat="1" applyFont="1" applyBorder="1" applyAlignment="1">
      <alignment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63"/>
  <sheetViews>
    <sheetView showZeros="0" tabSelected="1" view="pageBreakPreview" zoomScaleSheetLayoutView="100" zoomScalePageLayoutView="0" workbookViewId="0" topLeftCell="A1">
      <selection activeCell="F5" sqref="F5"/>
    </sheetView>
  </sheetViews>
  <sheetFormatPr defaultColWidth="9.00390625" defaultRowHeight="12.75"/>
  <cols>
    <col min="1" max="1" width="48.25390625" style="147" customWidth="1"/>
    <col min="2" max="2" width="5.00390625" style="40" customWidth="1"/>
    <col min="3" max="4" width="5.25390625" style="40" customWidth="1"/>
    <col min="5" max="5" width="12.875" style="40" customWidth="1"/>
    <col min="6" max="6" width="5.375" style="40" customWidth="1"/>
    <col min="7" max="7" width="14.625" style="62" customWidth="1"/>
    <col min="8" max="8" width="14.75390625" style="62" customWidth="1"/>
    <col min="9" max="9" width="11.875" style="62" customWidth="1"/>
    <col min="10" max="10" width="16.125" style="96" customWidth="1"/>
    <col min="11" max="11" width="15.00390625" style="0" customWidth="1"/>
    <col min="12" max="12" width="14.625" style="0" customWidth="1"/>
  </cols>
  <sheetData>
    <row r="1" ht="18.75">
      <c r="A1" s="165" t="s">
        <v>407</v>
      </c>
    </row>
    <row r="2" spans="1:10" s="1" customFormat="1" ht="15">
      <c r="A2" s="133"/>
      <c r="B2" s="5"/>
      <c r="C2" s="42"/>
      <c r="D2" s="42"/>
      <c r="E2" s="5"/>
      <c r="F2" s="5"/>
      <c r="G2" s="41" t="s">
        <v>385</v>
      </c>
      <c r="H2" s="53"/>
      <c r="I2" s="53"/>
      <c r="J2" s="97"/>
    </row>
    <row r="3" spans="1:10" s="1" customFormat="1" ht="23.25" customHeight="1">
      <c r="A3" s="170" t="s">
        <v>68</v>
      </c>
      <c r="B3" s="171"/>
      <c r="C3" s="171"/>
      <c r="D3" s="171"/>
      <c r="E3" s="171"/>
      <c r="F3" s="171"/>
      <c r="G3" s="171"/>
      <c r="H3" s="171"/>
      <c r="I3" s="54"/>
      <c r="J3" s="97"/>
    </row>
    <row r="4" spans="1:10" s="1" customFormat="1" ht="15">
      <c r="A4" s="133"/>
      <c r="B4" s="47"/>
      <c r="C4" s="16"/>
      <c r="D4" s="47"/>
      <c r="E4" s="41"/>
      <c r="F4" s="174" t="s">
        <v>408</v>
      </c>
      <c r="G4" s="175"/>
      <c r="H4" s="175"/>
      <c r="I4" s="54"/>
      <c r="J4" s="97"/>
    </row>
    <row r="5" spans="1:10" s="1" customFormat="1" ht="15">
      <c r="A5" s="133"/>
      <c r="B5" s="5"/>
      <c r="C5" s="42"/>
      <c r="D5" s="42"/>
      <c r="E5" s="42"/>
      <c r="F5" s="46"/>
      <c r="G5" s="55"/>
      <c r="H5" s="55"/>
      <c r="I5" s="2"/>
      <c r="J5" s="97"/>
    </row>
    <row r="6" spans="1:10" s="1" customFormat="1" ht="18.75">
      <c r="A6" s="172" t="s">
        <v>54</v>
      </c>
      <c r="B6" s="172"/>
      <c r="C6" s="172"/>
      <c r="D6" s="172"/>
      <c r="E6" s="172"/>
      <c r="F6" s="172"/>
      <c r="G6" s="172"/>
      <c r="H6" s="172"/>
      <c r="I6" s="54"/>
      <c r="J6" s="97"/>
    </row>
    <row r="7" spans="1:10" s="1" customFormat="1" ht="18.75" customHeight="1">
      <c r="A7" s="173" t="s">
        <v>334</v>
      </c>
      <c r="B7" s="173"/>
      <c r="C7" s="173"/>
      <c r="D7" s="173"/>
      <c r="E7" s="173"/>
      <c r="F7" s="173"/>
      <c r="G7" s="173"/>
      <c r="H7" s="173"/>
      <c r="I7" s="56"/>
      <c r="J7" s="97"/>
    </row>
    <row r="8" spans="1:10" s="1" customFormat="1" ht="15">
      <c r="A8" s="133"/>
      <c r="B8" s="5"/>
      <c r="C8" s="5"/>
      <c r="D8" s="5"/>
      <c r="E8" s="5"/>
      <c r="F8" s="5"/>
      <c r="H8" s="1" t="s">
        <v>15</v>
      </c>
      <c r="J8" s="97"/>
    </row>
    <row r="9" spans="1:10" s="5" customFormat="1" ht="68.25" customHeight="1">
      <c r="A9" s="3" t="s">
        <v>21</v>
      </c>
      <c r="B9" s="4" t="s">
        <v>55</v>
      </c>
      <c r="C9" s="4" t="s">
        <v>17</v>
      </c>
      <c r="D9" s="4" t="s">
        <v>18</v>
      </c>
      <c r="E9" s="4" t="s">
        <v>19</v>
      </c>
      <c r="F9" s="4" t="s">
        <v>20</v>
      </c>
      <c r="G9" s="57" t="s">
        <v>10</v>
      </c>
      <c r="H9" s="57" t="s">
        <v>335</v>
      </c>
      <c r="I9" s="87" t="s">
        <v>257</v>
      </c>
      <c r="J9" s="98"/>
    </row>
    <row r="10" spans="1:10" s="5" customFormat="1" ht="15">
      <c r="A10" s="3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58">
        <v>7</v>
      </c>
      <c r="H10" s="58">
        <v>8</v>
      </c>
      <c r="I10" s="88">
        <v>9</v>
      </c>
      <c r="J10" s="98"/>
    </row>
    <row r="11" spans="1:10" s="5" customFormat="1" ht="15">
      <c r="A11" s="134"/>
      <c r="B11" s="6"/>
      <c r="C11" s="6"/>
      <c r="D11" s="6"/>
      <c r="E11" s="6"/>
      <c r="F11" s="6"/>
      <c r="G11" s="58"/>
      <c r="H11" s="58"/>
      <c r="I11" s="88"/>
      <c r="J11" s="98"/>
    </row>
    <row r="12" spans="1:10" s="16" customFormat="1" ht="28.5">
      <c r="A12" s="135" t="s">
        <v>78</v>
      </c>
      <c r="B12" s="67">
        <v>901</v>
      </c>
      <c r="C12" s="67"/>
      <c r="D12" s="67"/>
      <c r="E12" s="67"/>
      <c r="F12" s="67"/>
      <c r="G12" s="39">
        <f>H12-I12</f>
        <v>0</v>
      </c>
      <c r="H12" s="39">
        <f>H13</f>
        <v>409.5</v>
      </c>
      <c r="I12" s="89">
        <f>I13</f>
        <v>409.5</v>
      </c>
      <c r="J12" s="104"/>
    </row>
    <row r="13" spans="1:10" s="16" customFormat="1" ht="14.25">
      <c r="A13" s="122" t="s">
        <v>58</v>
      </c>
      <c r="B13" s="7" t="s">
        <v>79</v>
      </c>
      <c r="C13" s="7" t="s">
        <v>22</v>
      </c>
      <c r="D13" s="67"/>
      <c r="E13" s="67"/>
      <c r="F13" s="67"/>
      <c r="G13" s="39">
        <f aca="true" t="shared" si="0" ref="G13:G23">H13-I13</f>
        <v>0</v>
      </c>
      <c r="H13" s="39">
        <f>H14+H24</f>
        <v>409.5</v>
      </c>
      <c r="I13" s="89">
        <f>I14+I24</f>
        <v>409.5</v>
      </c>
      <c r="J13" s="104"/>
    </row>
    <row r="14" spans="1:10" s="5" customFormat="1" ht="56.25" customHeight="1">
      <c r="A14" s="135" t="s">
        <v>0</v>
      </c>
      <c r="B14" s="11" t="s">
        <v>79</v>
      </c>
      <c r="C14" s="11" t="s">
        <v>22</v>
      </c>
      <c r="D14" s="11" t="s">
        <v>23</v>
      </c>
      <c r="E14" s="11"/>
      <c r="F14" s="12"/>
      <c r="G14" s="39">
        <f t="shared" si="0"/>
        <v>0</v>
      </c>
      <c r="H14" s="59">
        <f>H15</f>
        <v>409.5</v>
      </c>
      <c r="I14" s="90">
        <f>I15</f>
        <v>409.5</v>
      </c>
      <c r="J14" s="105"/>
    </row>
    <row r="15" spans="1:10" s="5" customFormat="1" ht="18" customHeight="1">
      <c r="A15" s="45" t="s">
        <v>91</v>
      </c>
      <c r="B15" s="8" t="s">
        <v>79</v>
      </c>
      <c r="C15" s="8" t="s">
        <v>22</v>
      </c>
      <c r="D15" s="8" t="s">
        <v>23</v>
      </c>
      <c r="E15" s="8" t="s">
        <v>134</v>
      </c>
      <c r="F15" s="8"/>
      <c r="G15" s="39">
        <f t="shared" si="0"/>
        <v>0</v>
      </c>
      <c r="H15" s="38">
        <f>H16</f>
        <v>409.5</v>
      </c>
      <c r="I15" s="38">
        <f>I16</f>
        <v>409.5</v>
      </c>
      <c r="J15" s="106"/>
    </row>
    <row r="16" spans="1:10" s="5" customFormat="1" ht="17.25" customHeight="1">
      <c r="A16" s="45" t="s">
        <v>91</v>
      </c>
      <c r="B16" s="8" t="s">
        <v>79</v>
      </c>
      <c r="C16" s="8" t="s">
        <v>22</v>
      </c>
      <c r="D16" s="8" t="s">
        <v>23</v>
      </c>
      <c r="E16" s="8" t="s">
        <v>135</v>
      </c>
      <c r="F16" s="8"/>
      <c r="G16" s="39">
        <f t="shared" si="0"/>
        <v>0</v>
      </c>
      <c r="H16" s="38">
        <f>H17+H18+H20+H21+H22+H19+H23</f>
        <v>409.5</v>
      </c>
      <c r="I16" s="38">
        <f>I17+I18+I20+I21+I22+I19+I23</f>
        <v>409.5</v>
      </c>
      <c r="J16" s="106"/>
    </row>
    <row r="17" spans="1:10" s="5" customFormat="1" ht="30">
      <c r="A17" s="44" t="s">
        <v>130</v>
      </c>
      <c r="B17" s="8" t="s">
        <v>79</v>
      </c>
      <c r="C17" s="8" t="s">
        <v>22</v>
      </c>
      <c r="D17" s="8" t="s">
        <v>23</v>
      </c>
      <c r="E17" s="8" t="s">
        <v>135</v>
      </c>
      <c r="F17" s="8" t="s">
        <v>89</v>
      </c>
      <c r="G17" s="39">
        <f t="shared" si="0"/>
        <v>0</v>
      </c>
      <c r="H17" s="38">
        <f>316-13</f>
        <v>303</v>
      </c>
      <c r="I17" s="91">
        <v>303</v>
      </c>
      <c r="J17" s="98"/>
    </row>
    <row r="18" spans="1:10" s="5" customFormat="1" ht="45.75" customHeight="1" hidden="1">
      <c r="A18" s="44" t="s">
        <v>102</v>
      </c>
      <c r="B18" s="8" t="s">
        <v>79</v>
      </c>
      <c r="C18" s="8" t="s">
        <v>22</v>
      </c>
      <c r="D18" s="8" t="s">
        <v>23</v>
      </c>
      <c r="E18" s="8" t="s">
        <v>135</v>
      </c>
      <c r="F18" s="8" t="s">
        <v>101</v>
      </c>
      <c r="G18" s="39">
        <f t="shared" si="0"/>
        <v>0</v>
      </c>
      <c r="H18" s="38"/>
      <c r="I18" s="91"/>
      <c r="J18" s="98"/>
    </row>
    <row r="19" spans="1:10" s="5" customFormat="1" ht="60">
      <c r="A19" s="44" t="s">
        <v>132</v>
      </c>
      <c r="B19" s="8" t="s">
        <v>79</v>
      </c>
      <c r="C19" s="8" t="s">
        <v>22</v>
      </c>
      <c r="D19" s="8" t="s">
        <v>23</v>
      </c>
      <c r="E19" s="8" t="s">
        <v>135</v>
      </c>
      <c r="F19" s="8" t="s">
        <v>131</v>
      </c>
      <c r="G19" s="39">
        <f t="shared" si="0"/>
        <v>-0.0049999999999954525</v>
      </c>
      <c r="H19" s="38">
        <f>95.4-3.9-0.055-0.005</f>
        <v>91.44</v>
      </c>
      <c r="I19" s="91">
        <v>91.445</v>
      </c>
      <c r="J19" s="98"/>
    </row>
    <row r="20" spans="1:10" s="5" customFormat="1" ht="30.75" customHeight="1">
      <c r="A20" s="44" t="s">
        <v>88</v>
      </c>
      <c r="B20" s="8" t="s">
        <v>79</v>
      </c>
      <c r="C20" s="8" t="s">
        <v>22</v>
      </c>
      <c r="D20" s="8" t="s">
        <v>23</v>
      </c>
      <c r="E20" s="8" t="s">
        <v>135</v>
      </c>
      <c r="F20" s="63" t="s">
        <v>86</v>
      </c>
      <c r="G20" s="39">
        <f t="shared" si="0"/>
        <v>0</v>
      </c>
      <c r="H20" s="38">
        <v>15</v>
      </c>
      <c r="I20" s="91">
        <v>15</v>
      </c>
      <c r="J20" s="98"/>
    </row>
    <row r="21" spans="1:10" s="5" customFormat="1" ht="30.75" customHeight="1" hidden="1">
      <c r="A21" s="44" t="s">
        <v>108</v>
      </c>
      <c r="B21" s="8" t="s">
        <v>79</v>
      </c>
      <c r="C21" s="8" t="s">
        <v>22</v>
      </c>
      <c r="D21" s="8" t="s">
        <v>23</v>
      </c>
      <c r="E21" s="8" t="s">
        <v>135</v>
      </c>
      <c r="F21" s="63" t="s">
        <v>106</v>
      </c>
      <c r="G21" s="39">
        <f t="shared" si="0"/>
        <v>0</v>
      </c>
      <c r="H21" s="38"/>
      <c r="I21" s="91"/>
      <c r="J21" s="98"/>
    </row>
    <row r="22" spans="1:10" s="5" customFormat="1" ht="15" hidden="1">
      <c r="A22" s="44" t="s">
        <v>109</v>
      </c>
      <c r="B22" s="8" t="s">
        <v>79</v>
      </c>
      <c r="C22" s="8" t="s">
        <v>22</v>
      </c>
      <c r="D22" s="8" t="s">
        <v>23</v>
      </c>
      <c r="E22" s="8" t="s">
        <v>135</v>
      </c>
      <c r="F22" s="63" t="s">
        <v>107</v>
      </c>
      <c r="G22" s="39">
        <f t="shared" si="0"/>
        <v>0</v>
      </c>
      <c r="H22" s="38"/>
      <c r="I22" s="91"/>
      <c r="J22" s="98"/>
    </row>
    <row r="23" spans="1:10" s="5" customFormat="1" ht="15">
      <c r="A23" s="44" t="s">
        <v>230</v>
      </c>
      <c r="B23" s="8" t="s">
        <v>79</v>
      </c>
      <c r="C23" s="8" t="s">
        <v>22</v>
      </c>
      <c r="D23" s="8" t="s">
        <v>23</v>
      </c>
      <c r="E23" s="8" t="s">
        <v>135</v>
      </c>
      <c r="F23" s="64" t="s">
        <v>228</v>
      </c>
      <c r="G23" s="39">
        <f t="shared" si="0"/>
        <v>0.0049999999999999975</v>
      </c>
      <c r="H23" s="38">
        <f>0.055+0.005</f>
        <v>0.06</v>
      </c>
      <c r="I23" s="91">
        <v>0.055</v>
      </c>
      <c r="J23" s="98"/>
    </row>
    <row r="24" spans="1:10" s="5" customFormat="1" ht="15" hidden="1">
      <c r="A24" s="36" t="s">
        <v>53</v>
      </c>
      <c r="B24" s="7" t="s">
        <v>79</v>
      </c>
      <c r="C24" s="7" t="s">
        <v>22</v>
      </c>
      <c r="D24" s="7" t="s">
        <v>36</v>
      </c>
      <c r="E24" s="22"/>
      <c r="F24" s="22"/>
      <c r="G24" s="39">
        <f>H24-I24</f>
        <v>0</v>
      </c>
      <c r="H24" s="59">
        <f>H25</f>
        <v>0</v>
      </c>
      <c r="I24" s="59">
        <f>I25</f>
        <v>0</v>
      </c>
      <c r="J24" s="105"/>
    </row>
    <row r="25" spans="1:10" s="5" customFormat="1" ht="32.25" customHeight="1" hidden="1">
      <c r="A25" s="80" t="s">
        <v>92</v>
      </c>
      <c r="B25" s="8" t="s">
        <v>79</v>
      </c>
      <c r="C25" s="8" t="s">
        <v>22</v>
      </c>
      <c r="D25" s="8" t="s">
        <v>36</v>
      </c>
      <c r="E25" s="8" t="s">
        <v>140</v>
      </c>
      <c r="F25" s="22"/>
      <c r="G25" s="39">
        <f>H25-I25</f>
        <v>0</v>
      </c>
      <c r="H25" s="38">
        <f>H27</f>
        <v>0</v>
      </c>
      <c r="I25" s="38">
        <f>I27</f>
        <v>0</v>
      </c>
      <c r="J25" s="106"/>
    </row>
    <row r="26" spans="1:10" s="5" customFormat="1" ht="45" hidden="1">
      <c r="A26" s="136" t="s">
        <v>120</v>
      </c>
      <c r="B26" s="8" t="s">
        <v>79</v>
      </c>
      <c r="C26" s="8" t="s">
        <v>22</v>
      </c>
      <c r="D26" s="8" t="s">
        <v>36</v>
      </c>
      <c r="E26" s="8" t="s">
        <v>231</v>
      </c>
      <c r="F26" s="22"/>
      <c r="G26" s="39">
        <f>H26-I26</f>
        <v>0</v>
      </c>
      <c r="H26" s="38">
        <f>H27</f>
        <v>0</v>
      </c>
      <c r="I26" s="38">
        <f>I27</f>
        <v>0</v>
      </c>
      <c r="J26" s="106"/>
    </row>
    <row r="27" spans="1:10" s="19" customFormat="1" ht="32.25" customHeight="1" hidden="1">
      <c r="A27" s="44" t="s">
        <v>88</v>
      </c>
      <c r="B27" s="18" t="s">
        <v>79</v>
      </c>
      <c r="C27" s="18" t="s">
        <v>22</v>
      </c>
      <c r="D27" s="18" t="s">
        <v>36</v>
      </c>
      <c r="E27" s="18" t="s">
        <v>231</v>
      </c>
      <c r="F27" s="113">
        <v>244</v>
      </c>
      <c r="G27" s="39">
        <f>H27-I27</f>
        <v>0</v>
      </c>
      <c r="H27" s="38"/>
      <c r="I27" s="91"/>
      <c r="J27" s="106"/>
    </row>
    <row r="28" spans="1:10" s="5" customFormat="1" ht="13.5" customHeight="1">
      <c r="A28" s="44"/>
      <c r="B28" s="14"/>
      <c r="C28" s="14"/>
      <c r="D28" s="14"/>
      <c r="E28" s="14"/>
      <c r="F28" s="14"/>
      <c r="G28" s="39"/>
      <c r="H28" s="26"/>
      <c r="I28" s="92"/>
      <c r="J28" s="97"/>
    </row>
    <row r="29" spans="1:10" s="17" customFormat="1" ht="27.75" customHeight="1">
      <c r="A29" s="135" t="s">
        <v>8</v>
      </c>
      <c r="B29" s="15" t="s">
        <v>57</v>
      </c>
      <c r="C29" s="15"/>
      <c r="D29" s="15"/>
      <c r="E29" s="15"/>
      <c r="F29" s="15"/>
      <c r="G29" s="39">
        <f aca="true" t="shared" si="1" ref="G29:G36">H29-I29</f>
        <v>7768.076000000001</v>
      </c>
      <c r="H29" s="39">
        <f>H30+H143+H150+H173+H206+H211+H346+H390+H431+H439+H447</f>
        <v>279034.636</v>
      </c>
      <c r="I29" s="39">
        <f>I30+I143+I150+I173+I206+I211+I346+I390+I431+I439+I447</f>
        <v>271266.56</v>
      </c>
      <c r="J29" s="104"/>
    </row>
    <row r="30" spans="1:10" s="5" customFormat="1" ht="15">
      <c r="A30" s="122" t="s">
        <v>58</v>
      </c>
      <c r="B30" s="7" t="s">
        <v>57</v>
      </c>
      <c r="C30" s="7" t="s">
        <v>22</v>
      </c>
      <c r="D30" s="14"/>
      <c r="E30" s="14"/>
      <c r="F30" s="14"/>
      <c r="G30" s="39">
        <f t="shared" si="1"/>
        <v>230.92399999999907</v>
      </c>
      <c r="H30" s="24">
        <f>H36+H75+H79+H68+H64+H31</f>
        <v>55682.140999999996</v>
      </c>
      <c r="I30" s="24">
        <f>I36+I75+I79+I68+I64+I31</f>
        <v>55451.217</v>
      </c>
      <c r="J30" s="107"/>
    </row>
    <row r="31" spans="1:10" s="16" customFormat="1" ht="42.75">
      <c r="A31" s="75" t="s">
        <v>272</v>
      </c>
      <c r="B31" s="15" t="s">
        <v>57</v>
      </c>
      <c r="C31" s="15" t="s">
        <v>22</v>
      </c>
      <c r="D31" s="15" t="s">
        <v>27</v>
      </c>
      <c r="E31" s="15"/>
      <c r="F31" s="15"/>
      <c r="G31" s="39">
        <f t="shared" si="1"/>
        <v>0</v>
      </c>
      <c r="H31" s="24">
        <f>H32</f>
        <v>1190.2</v>
      </c>
      <c r="I31" s="24">
        <f>I32</f>
        <v>1190.2</v>
      </c>
      <c r="J31" s="107"/>
    </row>
    <row r="32" spans="1:10" s="19" customFormat="1" ht="16.5" customHeight="1">
      <c r="A32" s="45" t="s">
        <v>91</v>
      </c>
      <c r="B32" s="23" t="s">
        <v>57</v>
      </c>
      <c r="C32" s="23" t="s">
        <v>22</v>
      </c>
      <c r="D32" s="23" t="s">
        <v>27</v>
      </c>
      <c r="E32" s="14" t="s">
        <v>134</v>
      </c>
      <c r="F32" s="23"/>
      <c r="G32" s="39">
        <f t="shared" si="1"/>
        <v>0</v>
      </c>
      <c r="H32" s="27">
        <f>H33</f>
        <v>1190.2</v>
      </c>
      <c r="I32" s="27">
        <f>I33</f>
        <v>1190.2</v>
      </c>
      <c r="J32" s="101"/>
    </row>
    <row r="33" spans="1:10" s="19" customFormat="1" ht="15">
      <c r="A33" s="162" t="s">
        <v>274</v>
      </c>
      <c r="B33" s="23" t="s">
        <v>57</v>
      </c>
      <c r="C33" s="23" t="s">
        <v>22</v>
      </c>
      <c r="D33" s="23" t="s">
        <v>27</v>
      </c>
      <c r="E33" s="14" t="s">
        <v>273</v>
      </c>
      <c r="F33" s="23"/>
      <c r="G33" s="39">
        <f t="shared" si="1"/>
        <v>0</v>
      </c>
      <c r="H33" s="27">
        <f>H34+H35</f>
        <v>1190.2</v>
      </c>
      <c r="I33" s="27">
        <f>I34+I35</f>
        <v>1190.2</v>
      </c>
      <c r="J33" s="101"/>
    </row>
    <row r="34" spans="1:10" s="19" customFormat="1" ht="30">
      <c r="A34" s="44" t="s">
        <v>130</v>
      </c>
      <c r="B34" s="23" t="s">
        <v>57</v>
      </c>
      <c r="C34" s="23" t="s">
        <v>22</v>
      </c>
      <c r="D34" s="23" t="s">
        <v>27</v>
      </c>
      <c r="E34" s="14" t="s">
        <v>273</v>
      </c>
      <c r="F34" s="23" t="s">
        <v>89</v>
      </c>
      <c r="G34" s="39">
        <f t="shared" si="1"/>
        <v>0</v>
      </c>
      <c r="H34" s="27">
        <f>954.1-40</f>
        <v>914.1</v>
      </c>
      <c r="I34" s="27">
        <v>914.1</v>
      </c>
      <c r="J34" s="101"/>
    </row>
    <row r="35" spans="1:10" s="19" customFormat="1" ht="60">
      <c r="A35" s="44" t="s">
        <v>132</v>
      </c>
      <c r="B35" s="23" t="s">
        <v>57</v>
      </c>
      <c r="C35" s="23" t="s">
        <v>22</v>
      </c>
      <c r="D35" s="23" t="s">
        <v>27</v>
      </c>
      <c r="E35" s="14" t="s">
        <v>273</v>
      </c>
      <c r="F35" s="23" t="s">
        <v>131</v>
      </c>
      <c r="G35" s="39">
        <f t="shared" si="1"/>
        <v>0</v>
      </c>
      <c r="H35" s="27">
        <f>288.1-12</f>
        <v>276.1</v>
      </c>
      <c r="I35" s="27">
        <v>276.1</v>
      </c>
      <c r="J35" s="101"/>
    </row>
    <row r="36" spans="1:10" s="5" customFormat="1" ht="71.25">
      <c r="A36" s="51" t="s">
        <v>1</v>
      </c>
      <c r="B36" s="11" t="s">
        <v>57</v>
      </c>
      <c r="C36" s="11" t="s">
        <v>22</v>
      </c>
      <c r="D36" s="11" t="s">
        <v>24</v>
      </c>
      <c r="E36" s="11"/>
      <c r="F36" s="11"/>
      <c r="G36" s="39">
        <f t="shared" si="1"/>
        <v>54.870999999999185</v>
      </c>
      <c r="H36" s="24">
        <f>H37</f>
        <v>19111.349999999995</v>
      </c>
      <c r="I36" s="24">
        <f>I37</f>
        <v>19056.478999999996</v>
      </c>
      <c r="J36" s="107"/>
    </row>
    <row r="37" spans="1:10" s="5" customFormat="1" ht="18" customHeight="1">
      <c r="A37" s="45" t="s">
        <v>91</v>
      </c>
      <c r="B37" s="14" t="s">
        <v>57</v>
      </c>
      <c r="C37" s="14" t="s">
        <v>22</v>
      </c>
      <c r="D37" s="14" t="s">
        <v>24</v>
      </c>
      <c r="E37" s="14" t="s">
        <v>134</v>
      </c>
      <c r="F37" s="14"/>
      <c r="G37" s="39">
        <f aca="true" t="shared" si="2" ref="G37:G46">H37-I37</f>
        <v>54.870999999999185</v>
      </c>
      <c r="H37" s="26">
        <f>H38+H47+H52+H57+H62</f>
        <v>19111.349999999995</v>
      </c>
      <c r="I37" s="26">
        <f>I38+I47+I52+I57+I62</f>
        <v>19056.478999999996</v>
      </c>
      <c r="J37" s="97"/>
    </row>
    <row r="38" spans="1:10" s="5" customFormat="1" ht="14.25" customHeight="1">
      <c r="A38" s="45" t="s">
        <v>91</v>
      </c>
      <c r="B38" s="14" t="s">
        <v>57</v>
      </c>
      <c r="C38" s="14" t="s">
        <v>22</v>
      </c>
      <c r="D38" s="14" t="s">
        <v>24</v>
      </c>
      <c r="E38" s="14" t="s">
        <v>135</v>
      </c>
      <c r="F38" s="14"/>
      <c r="G38" s="39">
        <f t="shared" si="2"/>
        <v>54.870999999999185</v>
      </c>
      <c r="H38" s="26">
        <f>H39+H42+H40+H44+H45+H41+H46+H43</f>
        <v>17525.35</v>
      </c>
      <c r="I38" s="26">
        <f>I39+I42+I40+I44+I45+I41+I46+I43</f>
        <v>17470.479</v>
      </c>
      <c r="J38" s="97"/>
    </row>
    <row r="39" spans="1:10" s="5" customFormat="1" ht="37.5" customHeight="1">
      <c r="A39" s="44" t="s">
        <v>130</v>
      </c>
      <c r="B39" s="14" t="s">
        <v>57</v>
      </c>
      <c r="C39" s="14" t="s">
        <v>22</v>
      </c>
      <c r="D39" s="14" t="s">
        <v>24</v>
      </c>
      <c r="E39" s="14" t="s">
        <v>135</v>
      </c>
      <c r="F39" s="64" t="s">
        <v>89</v>
      </c>
      <c r="G39" s="39">
        <f t="shared" si="2"/>
        <v>0</v>
      </c>
      <c r="H39" s="26">
        <f>12593.1-500</f>
        <v>12093.1</v>
      </c>
      <c r="I39" s="92">
        <v>12093.1</v>
      </c>
      <c r="J39" s="98"/>
    </row>
    <row r="40" spans="1:10" s="5" customFormat="1" ht="46.5" customHeight="1">
      <c r="A40" s="44" t="s">
        <v>102</v>
      </c>
      <c r="B40" s="14" t="s">
        <v>57</v>
      </c>
      <c r="C40" s="14" t="s">
        <v>22</v>
      </c>
      <c r="D40" s="14" t="s">
        <v>24</v>
      </c>
      <c r="E40" s="14" t="s">
        <v>135</v>
      </c>
      <c r="F40" s="64" t="s">
        <v>101</v>
      </c>
      <c r="G40" s="39">
        <f t="shared" si="2"/>
        <v>1.071</v>
      </c>
      <c r="H40" s="26">
        <f>1.8+1.071</f>
        <v>2.871</v>
      </c>
      <c r="I40" s="92">
        <v>1.8</v>
      </c>
      <c r="J40" s="98"/>
    </row>
    <row r="41" spans="1:10" s="5" customFormat="1" ht="46.5" customHeight="1">
      <c r="A41" s="44" t="s">
        <v>132</v>
      </c>
      <c r="B41" s="14" t="s">
        <v>57</v>
      </c>
      <c r="C41" s="14" t="s">
        <v>22</v>
      </c>
      <c r="D41" s="14" t="s">
        <v>24</v>
      </c>
      <c r="E41" s="14" t="s">
        <v>135</v>
      </c>
      <c r="F41" s="64" t="s">
        <v>131</v>
      </c>
      <c r="G41" s="39">
        <f t="shared" si="2"/>
        <v>0</v>
      </c>
      <c r="H41" s="26">
        <f>3803.1-158-63.1</f>
        <v>3582</v>
      </c>
      <c r="I41" s="92">
        <v>3582</v>
      </c>
      <c r="J41" s="98"/>
    </row>
    <row r="42" spans="1:10" s="5" customFormat="1" ht="45.75" customHeight="1">
      <c r="A42" s="45" t="s">
        <v>87</v>
      </c>
      <c r="B42" s="14" t="s">
        <v>57</v>
      </c>
      <c r="C42" s="14" t="s">
        <v>22</v>
      </c>
      <c r="D42" s="14" t="s">
        <v>24</v>
      </c>
      <c r="E42" s="14" t="s">
        <v>135</v>
      </c>
      <c r="F42" s="64" t="s">
        <v>86</v>
      </c>
      <c r="G42" s="39">
        <f t="shared" si="2"/>
        <v>53.799999999999955</v>
      </c>
      <c r="H42" s="26">
        <f>870-100.809+94.862+0.1+700+35.133+11.8+42</f>
        <v>1653.086</v>
      </c>
      <c r="I42" s="92">
        <v>1599.286</v>
      </c>
      <c r="J42" s="98"/>
    </row>
    <row r="43" spans="1:10" s="5" customFormat="1" ht="45" hidden="1">
      <c r="A43" s="66" t="s">
        <v>244</v>
      </c>
      <c r="B43" s="14" t="s">
        <v>57</v>
      </c>
      <c r="C43" s="14" t="s">
        <v>22</v>
      </c>
      <c r="D43" s="14" t="s">
        <v>24</v>
      </c>
      <c r="E43" s="14" t="s">
        <v>135</v>
      </c>
      <c r="F43" s="64" t="s">
        <v>98</v>
      </c>
      <c r="G43" s="39">
        <f t="shared" si="2"/>
        <v>0</v>
      </c>
      <c r="H43" s="26"/>
      <c r="I43" s="92"/>
      <c r="J43" s="98"/>
    </row>
    <row r="44" spans="1:10" s="5" customFormat="1" ht="28.5" customHeight="1">
      <c r="A44" s="45" t="s">
        <v>108</v>
      </c>
      <c r="B44" s="14" t="s">
        <v>57</v>
      </c>
      <c r="C44" s="14" t="s">
        <v>22</v>
      </c>
      <c r="D44" s="14" t="s">
        <v>24</v>
      </c>
      <c r="E44" s="14" t="s">
        <v>135</v>
      </c>
      <c r="F44" s="64" t="s">
        <v>106</v>
      </c>
      <c r="G44" s="39">
        <f t="shared" si="2"/>
        <v>0</v>
      </c>
      <c r="H44" s="26">
        <v>10</v>
      </c>
      <c r="I44" s="92">
        <v>10</v>
      </c>
      <c r="J44" s="98"/>
    </row>
    <row r="45" spans="1:10" s="5" customFormat="1" ht="15">
      <c r="A45" s="44" t="s">
        <v>109</v>
      </c>
      <c r="B45" s="14" t="s">
        <v>57</v>
      </c>
      <c r="C45" s="14" t="s">
        <v>22</v>
      </c>
      <c r="D45" s="14" t="s">
        <v>24</v>
      </c>
      <c r="E45" s="14" t="s">
        <v>135</v>
      </c>
      <c r="F45" s="64" t="s">
        <v>107</v>
      </c>
      <c r="G45" s="39">
        <f t="shared" si="2"/>
        <v>0</v>
      </c>
      <c r="H45" s="26">
        <f>85.2</f>
        <v>85.2</v>
      </c>
      <c r="I45" s="92">
        <v>85.2</v>
      </c>
      <c r="J45" s="98"/>
    </row>
    <row r="46" spans="1:10" s="5" customFormat="1" ht="15">
      <c r="A46" s="44" t="s">
        <v>230</v>
      </c>
      <c r="B46" s="14" t="s">
        <v>57</v>
      </c>
      <c r="C46" s="14" t="s">
        <v>22</v>
      </c>
      <c r="D46" s="14" t="s">
        <v>24</v>
      </c>
      <c r="E46" s="14" t="s">
        <v>135</v>
      </c>
      <c r="F46" s="64" t="s">
        <v>228</v>
      </c>
      <c r="G46" s="39">
        <f t="shared" si="2"/>
        <v>0</v>
      </c>
      <c r="H46" s="26">
        <f>25+63.1+10.993</f>
        <v>99.09299999999999</v>
      </c>
      <c r="I46" s="92">
        <v>99.093</v>
      </c>
      <c r="J46" s="98"/>
    </row>
    <row r="47" spans="1:10" s="5" customFormat="1" ht="30">
      <c r="A47" s="44" t="s">
        <v>281</v>
      </c>
      <c r="B47" s="14" t="s">
        <v>57</v>
      </c>
      <c r="C47" s="14" t="s">
        <v>22</v>
      </c>
      <c r="D47" s="14" t="s">
        <v>24</v>
      </c>
      <c r="E47" s="14" t="s">
        <v>136</v>
      </c>
      <c r="F47" s="14"/>
      <c r="G47" s="39">
        <f>H47-I47</f>
        <v>0</v>
      </c>
      <c r="H47" s="26">
        <f>H51+H48+H49+H50</f>
        <v>295.6</v>
      </c>
      <c r="I47" s="26">
        <f>I51+I48+I49+I50</f>
        <v>295.6</v>
      </c>
      <c r="J47" s="98"/>
    </row>
    <row r="48" spans="1:10" s="5" customFormat="1" ht="30">
      <c r="A48" s="44" t="s">
        <v>130</v>
      </c>
      <c r="B48" s="14" t="s">
        <v>57</v>
      </c>
      <c r="C48" s="14" t="s">
        <v>22</v>
      </c>
      <c r="D48" s="14" t="s">
        <v>24</v>
      </c>
      <c r="E48" s="14" t="s">
        <v>136</v>
      </c>
      <c r="F48" s="14" t="s">
        <v>89</v>
      </c>
      <c r="G48" s="39">
        <f>H48-I48</f>
        <v>0</v>
      </c>
      <c r="H48" s="26">
        <v>208.4</v>
      </c>
      <c r="I48" s="92">
        <v>208.4</v>
      </c>
      <c r="J48" s="98"/>
    </row>
    <row r="49" spans="1:10" s="5" customFormat="1" ht="47.25" customHeight="1" hidden="1">
      <c r="A49" s="44" t="s">
        <v>102</v>
      </c>
      <c r="B49" s="14" t="s">
        <v>57</v>
      </c>
      <c r="C49" s="14" t="s">
        <v>22</v>
      </c>
      <c r="D49" s="14" t="s">
        <v>24</v>
      </c>
      <c r="E49" s="14" t="s">
        <v>136</v>
      </c>
      <c r="F49" s="14" t="s">
        <v>101</v>
      </c>
      <c r="G49" s="39">
        <f>H49-I49</f>
        <v>0</v>
      </c>
      <c r="H49" s="26"/>
      <c r="I49" s="92"/>
      <c r="J49" s="98"/>
    </row>
    <row r="50" spans="1:10" s="5" customFormat="1" ht="47.25" customHeight="1">
      <c r="A50" s="44" t="s">
        <v>132</v>
      </c>
      <c r="B50" s="14" t="s">
        <v>57</v>
      </c>
      <c r="C50" s="14" t="s">
        <v>22</v>
      </c>
      <c r="D50" s="14" t="s">
        <v>24</v>
      </c>
      <c r="E50" s="14" t="s">
        <v>136</v>
      </c>
      <c r="F50" s="14" t="s">
        <v>131</v>
      </c>
      <c r="G50" s="39">
        <f>H50-I50</f>
        <v>0</v>
      </c>
      <c r="H50" s="26">
        <v>63</v>
      </c>
      <c r="I50" s="92">
        <v>63</v>
      </c>
      <c r="J50" s="98"/>
    </row>
    <row r="51" spans="1:10" s="5" customFormat="1" ht="45">
      <c r="A51" s="45" t="s">
        <v>87</v>
      </c>
      <c r="B51" s="14" t="s">
        <v>57</v>
      </c>
      <c r="C51" s="14" t="s">
        <v>22</v>
      </c>
      <c r="D51" s="14" t="s">
        <v>24</v>
      </c>
      <c r="E51" s="14" t="s">
        <v>136</v>
      </c>
      <c r="F51" s="64" t="s">
        <v>86</v>
      </c>
      <c r="G51" s="39">
        <f>H51-I51</f>
        <v>0</v>
      </c>
      <c r="H51" s="26">
        <v>24.2</v>
      </c>
      <c r="I51" s="92">
        <v>24.2</v>
      </c>
      <c r="J51" s="98"/>
    </row>
    <row r="52" spans="1:10" s="5" customFormat="1" ht="30.75" customHeight="1">
      <c r="A52" s="44" t="s">
        <v>282</v>
      </c>
      <c r="B52" s="14" t="s">
        <v>57</v>
      </c>
      <c r="C52" s="14" t="s">
        <v>22</v>
      </c>
      <c r="D52" s="14" t="s">
        <v>24</v>
      </c>
      <c r="E52" s="14" t="s">
        <v>137</v>
      </c>
      <c r="F52" s="14"/>
      <c r="G52" s="39">
        <f aca="true" t="shared" si="3" ref="G52:G63">H52-I52</f>
        <v>0</v>
      </c>
      <c r="H52" s="26">
        <f>H56+H53+H54+H55</f>
        <v>704</v>
      </c>
      <c r="I52" s="26">
        <f>I56+I53+I54+I55</f>
        <v>704</v>
      </c>
      <c r="J52" s="97"/>
    </row>
    <row r="53" spans="1:10" s="5" customFormat="1" ht="43.5" customHeight="1">
      <c r="A53" s="44" t="s">
        <v>90</v>
      </c>
      <c r="B53" s="14" t="s">
        <v>57</v>
      </c>
      <c r="C53" s="14" t="s">
        <v>22</v>
      </c>
      <c r="D53" s="14" t="s">
        <v>24</v>
      </c>
      <c r="E53" s="14" t="s">
        <v>137</v>
      </c>
      <c r="F53" s="14" t="s">
        <v>89</v>
      </c>
      <c r="G53" s="39">
        <f t="shared" si="3"/>
        <v>0</v>
      </c>
      <c r="H53" s="26">
        <v>424.4</v>
      </c>
      <c r="I53" s="92">
        <v>424.4</v>
      </c>
      <c r="J53" s="97"/>
    </row>
    <row r="54" spans="1:10" s="5" customFormat="1" ht="33.75" customHeight="1" hidden="1">
      <c r="A54" s="44" t="s">
        <v>102</v>
      </c>
      <c r="B54" s="14" t="s">
        <v>57</v>
      </c>
      <c r="C54" s="14" t="s">
        <v>22</v>
      </c>
      <c r="D54" s="14" t="s">
        <v>24</v>
      </c>
      <c r="E54" s="14" t="s">
        <v>137</v>
      </c>
      <c r="F54" s="14" t="s">
        <v>101</v>
      </c>
      <c r="G54" s="39">
        <f t="shared" si="3"/>
        <v>0</v>
      </c>
      <c r="H54" s="26"/>
      <c r="I54" s="92"/>
      <c r="J54" s="97"/>
    </row>
    <row r="55" spans="1:10" s="5" customFormat="1" ht="33.75" customHeight="1">
      <c r="A55" s="44" t="s">
        <v>132</v>
      </c>
      <c r="B55" s="14" t="s">
        <v>57</v>
      </c>
      <c r="C55" s="14" t="s">
        <v>22</v>
      </c>
      <c r="D55" s="14" t="s">
        <v>24</v>
      </c>
      <c r="E55" s="14" t="s">
        <v>137</v>
      </c>
      <c r="F55" s="14" t="s">
        <v>131</v>
      </c>
      <c r="G55" s="39">
        <f t="shared" si="3"/>
        <v>0</v>
      </c>
      <c r="H55" s="26">
        <v>128.2</v>
      </c>
      <c r="I55" s="92">
        <v>128.2</v>
      </c>
      <c r="J55" s="97"/>
    </row>
    <row r="56" spans="1:10" s="5" customFormat="1" ht="45">
      <c r="A56" s="45" t="s">
        <v>87</v>
      </c>
      <c r="B56" s="14" t="s">
        <v>57</v>
      </c>
      <c r="C56" s="14" t="s">
        <v>22</v>
      </c>
      <c r="D56" s="14" t="s">
        <v>24</v>
      </c>
      <c r="E56" s="14" t="s">
        <v>137</v>
      </c>
      <c r="F56" s="64" t="s">
        <v>86</v>
      </c>
      <c r="G56" s="39">
        <f t="shared" si="3"/>
        <v>0</v>
      </c>
      <c r="H56" s="26">
        <v>151.4</v>
      </c>
      <c r="I56" s="92">
        <v>151.4</v>
      </c>
      <c r="J56" s="97"/>
    </row>
    <row r="57" spans="1:10" s="5" customFormat="1" ht="47.25" customHeight="1">
      <c r="A57" s="44" t="s">
        <v>283</v>
      </c>
      <c r="B57" s="14" t="s">
        <v>57</v>
      </c>
      <c r="C57" s="14" t="s">
        <v>22</v>
      </c>
      <c r="D57" s="14" t="s">
        <v>24</v>
      </c>
      <c r="E57" s="14" t="s">
        <v>138</v>
      </c>
      <c r="F57" s="14"/>
      <c r="G57" s="39">
        <f t="shared" si="3"/>
        <v>0</v>
      </c>
      <c r="H57" s="26">
        <f>H61+H58+H59+H60</f>
        <v>316.1</v>
      </c>
      <c r="I57" s="26">
        <f>I61+I58+I59+I60</f>
        <v>316.1</v>
      </c>
      <c r="J57" s="97"/>
    </row>
    <row r="58" spans="1:10" s="5" customFormat="1" ht="30">
      <c r="A58" s="44" t="s">
        <v>130</v>
      </c>
      <c r="B58" s="14" t="s">
        <v>57</v>
      </c>
      <c r="C58" s="14" t="s">
        <v>22</v>
      </c>
      <c r="D58" s="14" t="s">
        <v>24</v>
      </c>
      <c r="E58" s="14" t="s">
        <v>138</v>
      </c>
      <c r="F58" s="14" t="s">
        <v>89</v>
      </c>
      <c r="G58" s="39">
        <f t="shared" si="3"/>
        <v>0</v>
      </c>
      <c r="H58" s="26">
        <v>224.6</v>
      </c>
      <c r="I58" s="26">
        <v>224.6</v>
      </c>
      <c r="J58" s="97"/>
    </row>
    <row r="59" spans="1:10" s="5" customFormat="1" ht="60">
      <c r="A59" s="44" t="s">
        <v>406</v>
      </c>
      <c r="B59" s="14" t="s">
        <v>57</v>
      </c>
      <c r="C59" s="14" t="s">
        <v>22</v>
      </c>
      <c r="D59" s="14" t="s">
        <v>24</v>
      </c>
      <c r="E59" s="14" t="s">
        <v>138</v>
      </c>
      <c r="F59" s="14" t="s">
        <v>405</v>
      </c>
      <c r="G59" s="39">
        <f t="shared" si="3"/>
        <v>1.65</v>
      </c>
      <c r="H59" s="26">
        <v>1.65</v>
      </c>
      <c r="I59" s="92"/>
      <c r="J59" s="97"/>
    </row>
    <row r="60" spans="1:10" s="5" customFormat="1" ht="60">
      <c r="A60" s="44" t="s">
        <v>132</v>
      </c>
      <c r="B60" s="14" t="s">
        <v>57</v>
      </c>
      <c r="C60" s="14" t="s">
        <v>22</v>
      </c>
      <c r="D60" s="14" t="s">
        <v>24</v>
      </c>
      <c r="E60" s="14" t="s">
        <v>138</v>
      </c>
      <c r="F60" s="14" t="s">
        <v>131</v>
      </c>
      <c r="G60" s="39">
        <f t="shared" si="3"/>
        <v>0</v>
      </c>
      <c r="H60" s="26">
        <v>67.9</v>
      </c>
      <c r="I60" s="92">
        <v>67.9</v>
      </c>
      <c r="J60" s="97"/>
    </row>
    <row r="61" spans="1:10" s="5" customFormat="1" ht="45">
      <c r="A61" s="45" t="s">
        <v>87</v>
      </c>
      <c r="B61" s="14" t="s">
        <v>57</v>
      </c>
      <c r="C61" s="14" t="s">
        <v>22</v>
      </c>
      <c r="D61" s="14" t="s">
        <v>24</v>
      </c>
      <c r="E61" s="14" t="s">
        <v>138</v>
      </c>
      <c r="F61" s="64" t="s">
        <v>86</v>
      </c>
      <c r="G61" s="39">
        <f t="shared" si="3"/>
        <v>-1.6499999999999986</v>
      </c>
      <c r="H61" s="26">
        <f>23.6-1.65</f>
        <v>21.950000000000003</v>
      </c>
      <c r="I61" s="92">
        <v>23.6</v>
      </c>
      <c r="J61" s="97"/>
    </row>
    <row r="62" spans="1:10" s="5" customFormat="1" ht="60">
      <c r="A62" s="44" t="s">
        <v>284</v>
      </c>
      <c r="B62" s="14" t="s">
        <v>57</v>
      </c>
      <c r="C62" s="14" t="s">
        <v>22</v>
      </c>
      <c r="D62" s="14" t="s">
        <v>24</v>
      </c>
      <c r="E62" s="14" t="s">
        <v>139</v>
      </c>
      <c r="F62" s="14"/>
      <c r="G62" s="39">
        <f t="shared" si="3"/>
        <v>0</v>
      </c>
      <c r="H62" s="26">
        <f>H63</f>
        <v>270.3</v>
      </c>
      <c r="I62" s="26">
        <f>I63</f>
        <v>270.3</v>
      </c>
      <c r="J62" s="97"/>
    </row>
    <row r="63" spans="1:10" s="5" customFormat="1" ht="45">
      <c r="A63" s="45" t="s">
        <v>87</v>
      </c>
      <c r="B63" s="14" t="s">
        <v>57</v>
      </c>
      <c r="C63" s="14" t="s">
        <v>22</v>
      </c>
      <c r="D63" s="14" t="s">
        <v>24</v>
      </c>
      <c r="E63" s="14" t="s">
        <v>139</v>
      </c>
      <c r="F63" s="64" t="s">
        <v>86</v>
      </c>
      <c r="G63" s="39">
        <f t="shared" si="3"/>
        <v>0</v>
      </c>
      <c r="H63" s="26">
        <v>270.3</v>
      </c>
      <c r="I63" s="92">
        <v>270.3</v>
      </c>
      <c r="J63" s="97"/>
    </row>
    <row r="64" spans="1:10" s="16" customFormat="1" ht="14.25" hidden="1">
      <c r="A64" s="51" t="s">
        <v>9</v>
      </c>
      <c r="B64" s="15" t="s">
        <v>57</v>
      </c>
      <c r="C64" s="15" t="s">
        <v>22</v>
      </c>
      <c r="D64" s="15" t="s">
        <v>43</v>
      </c>
      <c r="E64" s="15"/>
      <c r="F64" s="15"/>
      <c r="G64" s="39">
        <f aca="true" t="shared" si="4" ref="G64:G79">H64-I64</f>
        <v>0</v>
      </c>
      <c r="H64" s="24">
        <f aca="true" t="shared" si="5" ref="H64:I66">H65</f>
        <v>0</v>
      </c>
      <c r="I64" s="24">
        <f t="shared" si="5"/>
        <v>0</v>
      </c>
      <c r="J64" s="99"/>
    </row>
    <row r="65" spans="1:10" s="5" customFormat="1" ht="33" customHeight="1" hidden="1">
      <c r="A65" s="80" t="s">
        <v>92</v>
      </c>
      <c r="B65" s="23" t="s">
        <v>57</v>
      </c>
      <c r="C65" s="23" t="s">
        <v>22</v>
      </c>
      <c r="D65" s="23" t="s">
        <v>43</v>
      </c>
      <c r="E65" s="23" t="s">
        <v>140</v>
      </c>
      <c r="F65" s="14"/>
      <c r="G65" s="39">
        <f t="shared" si="4"/>
        <v>0</v>
      </c>
      <c r="H65" s="26">
        <f t="shared" si="5"/>
        <v>0</v>
      </c>
      <c r="I65" s="26">
        <f t="shared" si="5"/>
        <v>0</v>
      </c>
      <c r="J65" s="98"/>
    </row>
    <row r="66" spans="1:10" s="5" customFormat="1" ht="62.25" customHeight="1" hidden="1">
      <c r="A66" s="127" t="s">
        <v>285</v>
      </c>
      <c r="B66" s="8" t="s">
        <v>57</v>
      </c>
      <c r="C66" s="8" t="s">
        <v>22</v>
      </c>
      <c r="D66" s="8" t="s">
        <v>43</v>
      </c>
      <c r="E66" s="8" t="s">
        <v>212</v>
      </c>
      <c r="F66" s="8"/>
      <c r="G66" s="39">
        <f>H66-I66</f>
        <v>0</v>
      </c>
      <c r="H66" s="26">
        <f t="shared" si="5"/>
        <v>0</v>
      </c>
      <c r="I66" s="26">
        <f t="shared" si="5"/>
        <v>0</v>
      </c>
      <c r="J66" s="98"/>
    </row>
    <row r="67" spans="1:10" s="5" customFormat="1" ht="46.5" customHeight="1" hidden="1">
      <c r="A67" s="45" t="s">
        <v>87</v>
      </c>
      <c r="B67" s="8" t="s">
        <v>57</v>
      </c>
      <c r="C67" s="8" t="s">
        <v>22</v>
      </c>
      <c r="D67" s="8" t="s">
        <v>43</v>
      </c>
      <c r="E67" s="8" t="s">
        <v>212</v>
      </c>
      <c r="F67" s="8" t="s">
        <v>86</v>
      </c>
      <c r="G67" s="39">
        <f>H67-I67</f>
        <v>0</v>
      </c>
      <c r="H67" s="26"/>
      <c r="I67" s="92"/>
      <c r="J67" s="98"/>
    </row>
    <row r="68" spans="1:10" s="16" customFormat="1" ht="45" customHeight="1">
      <c r="A68" s="51" t="s">
        <v>11</v>
      </c>
      <c r="B68" s="20" t="s">
        <v>57</v>
      </c>
      <c r="C68" s="15" t="s">
        <v>22</v>
      </c>
      <c r="D68" s="15" t="s">
        <v>35</v>
      </c>
      <c r="E68" s="15"/>
      <c r="F68" s="15"/>
      <c r="G68" s="39">
        <f t="shared" si="4"/>
        <v>0</v>
      </c>
      <c r="H68" s="24">
        <f>H69</f>
        <v>3310.937</v>
      </c>
      <c r="I68" s="93">
        <f>I70</f>
        <v>3310.937</v>
      </c>
      <c r="J68" s="107"/>
    </row>
    <row r="69" spans="1:10" s="19" customFormat="1" ht="21" customHeight="1">
      <c r="A69" s="45" t="s">
        <v>91</v>
      </c>
      <c r="B69" s="23" t="s">
        <v>57</v>
      </c>
      <c r="C69" s="23" t="s">
        <v>22</v>
      </c>
      <c r="D69" s="23" t="s">
        <v>35</v>
      </c>
      <c r="E69" s="23" t="s">
        <v>134</v>
      </c>
      <c r="F69" s="23"/>
      <c r="G69" s="39">
        <f t="shared" si="4"/>
        <v>0</v>
      </c>
      <c r="H69" s="27">
        <f>H70</f>
        <v>3310.937</v>
      </c>
      <c r="I69" s="27">
        <f>I70</f>
        <v>3310.937</v>
      </c>
      <c r="J69" s="101"/>
    </row>
    <row r="70" spans="1:10" s="9" customFormat="1" ht="18" customHeight="1">
      <c r="A70" s="45" t="s">
        <v>91</v>
      </c>
      <c r="B70" s="14" t="s">
        <v>57</v>
      </c>
      <c r="C70" s="14" t="s">
        <v>22</v>
      </c>
      <c r="D70" s="14" t="s">
        <v>35</v>
      </c>
      <c r="E70" s="14" t="s">
        <v>135</v>
      </c>
      <c r="F70" s="14"/>
      <c r="G70" s="39">
        <f t="shared" si="4"/>
        <v>0</v>
      </c>
      <c r="H70" s="27">
        <f>H71+H72+H74+H73</f>
        <v>3310.937</v>
      </c>
      <c r="I70" s="27">
        <f>I71+I72+I74+I73</f>
        <v>3310.937</v>
      </c>
      <c r="J70" s="101"/>
    </row>
    <row r="71" spans="1:10" s="9" customFormat="1" ht="30">
      <c r="A71" s="44" t="s">
        <v>130</v>
      </c>
      <c r="B71" s="14" t="s">
        <v>57</v>
      </c>
      <c r="C71" s="14" t="s">
        <v>22</v>
      </c>
      <c r="D71" s="14" t="s">
        <v>35</v>
      </c>
      <c r="E71" s="14" t="s">
        <v>135</v>
      </c>
      <c r="F71" s="64" t="s">
        <v>89</v>
      </c>
      <c r="G71" s="39">
        <f t="shared" si="4"/>
        <v>0</v>
      </c>
      <c r="H71" s="27">
        <f>2404.7-100-0.6</f>
        <v>2304.1</v>
      </c>
      <c r="I71" s="95">
        <v>2304.1</v>
      </c>
      <c r="J71" s="98"/>
    </row>
    <row r="72" spans="1:10" s="9" customFormat="1" ht="46.5" customHeight="1">
      <c r="A72" s="44" t="s">
        <v>102</v>
      </c>
      <c r="B72" s="14" t="s">
        <v>57</v>
      </c>
      <c r="C72" s="14" t="s">
        <v>22</v>
      </c>
      <c r="D72" s="14" t="s">
        <v>35</v>
      </c>
      <c r="E72" s="14" t="s">
        <v>135</v>
      </c>
      <c r="F72" s="64" t="s">
        <v>101</v>
      </c>
      <c r="G72" s="39">
        <f t="shared" si="4"/>
        <v>0</v>
      </c>
      <c r="H72" s="27">
        <f>0.6</f>
        <v>0.6</v>
      </c>
      <c r="I72" s="95">
        <v>0.6</v>
      </c>
      <c r="J72" s="98"/>
    </row>
    <row r="73" spans="1:10" s="9" customFormat="1" ht="46.5" customHeight="1">
      <c r="A73" s="44" t="s">
        <v>132</v>
      </c>
      <c r="B73" s="14" t="s">
        <v>57</v>
      </c>
      <c r="C73" s="14" t="s">
        <v>22</v>
      </c>
      <c r="D73" s="14" t="s">
        <v>35</v>
      </c>
      <c r="E73" s="14" t="s">
        <v>135</v>
      </c>
      <c r="F73" s="64" t="s">
        <v>131</v>
      </c>
      <c r="G73" s="39">
        <f t="shared" si="4"/>
        <v>0</v>
      </c>
      <c r="H73" s="27">
        <f>726.2-30</f>
        <v>696.2</v>
      </c>
      <c r="I73" s="95">
        <v>696.2</v>
      </c>
      <c r="J73" s="98"/>
    </row>
    <row r="74" spans="1:10" s="9" customFormat="1" ht="46.5" customHeight="1">
      <c r="A74" s="45" t="s">
        <v>87</v>
      </c>
      <c r="B74" s="14" t="s">
        <v>57</v>
      </c>
      <c r="C74" s="14" t="s">
        <v>22</v>
      </c>
      <c r="D74" s="14" t="s">
        <v>35</v>
      </c>
      <c r="E74" s="14" t="s">
        <v>135</v>
      </c>
      <c r="F74" s="64" t="s">
        <v>86</v>
      </c>
      <c r="G74" s="39">
        <f t="shared" si="4"/>
        <v>0</v>
      </c>
      <c r="H74" s="27">
        <f>250+60.037</f>
        <v>310.037</v>
      </c>
      <c r="I74" s="95">
        <v>310.037</v>
      </c>
      <c r="J74" s="98"/>
    </row>
    <row r="75" spans="1:10" s="9" customFormat="1" ht="15.75" customHeight="1">
      <c r="A75" s="36" t="s">
        <v>37</v>
      </c>
      <c r="B75" s="7" t="s">
        <v>57</v>
      </c>
      <c r="C75" s="7" t="s">
        <v>22</v>
      </c>
      <c r="D75" s="7" t="s">
        <v>40</v>
      </c>
      <c r="E75" s="7"/>
      <c r="F75" s="7"/>
      <c r="G75" s="39">
        <f t="shared" si="4"/>
        <v>-10</v>
      </c>
      <c r="H75" s="25">
        <f>H76</f>
        <v>0</v>
      </c>
      <c r="I75" s="94">
        <f>I76</f>
        <v>10</v>
      </c>
      <c r="J75" s="108"/>
    </row>
    <row r="76" spans="1:10" s="9" customFormat="1" ht="30">
      <c r="A76" s="80" t="s">
        <v>92</v>
      </c>
      <c r="B76" s="8" t="s">
        <v>57</v>
      </c>
      <c r="C76" s="8" t="s">
        <v>22</v>
      </c>
      <c r="D76" s="8" t="s">
        <v>40</v>
      </c>
      <c r="E76" s="8" t="s">
        <v>140</v>
      </c>
      <c r="F76" s="8"/>
      <c r="G76" s="39">
        <f t="shared" si="4"/>
        <v>-10</v>
      </c>
      <c r="H76" s="27">
        <f>H78</f>
        <v>0</v>
      </c>
      <c r="I76" s="95">
        <f>I78</f>
        <v>10</v>
      </c>
      <c r="J76" s="101"/>
    </row>
    <row r="77" spans="1:10" s="9" customFormat="1" ht="15.75" customHeight="1">
      <c r="A77" s="45" t="s">
        <v>7</v>
      </c>
      <c r="B77" s="8" t="s">
        <v>57</v>
      </c>
      <c r="C77" s="8" t="s">
        <v>22</v>
      </c>
      <c r="D77" s="8" t="s">
        <v>40</v>
      </c>
      <c r="E77" s="8" t="s">
        <v>141</v>
      </c>
      <c r="F77" s="8"/>
      <c r="G77" s="39">
        <f t="shared" si="4"/>
        <v>-10</v>
      </c>
      <c r="H77" s="27">
        <f>H78</f>
        <v>0</v>
      </c>
      <c r="I77" s="95">
        <f>I78</f>
        <v>10</v>
      </c>
      <c r="J77" s="101"/>
    </row>
    <row r="78" spans="1:10" s="9" customFormat="1" ht="15">
      <c r="A78" s="45" t="s">
        <v>247</v>
      </c>
      <c r="B78" s="8" t="s">
        <v>57</v>
      </c>
      <c r="C78" s="8" t="s">
        <v>22</v>
      </c>
      <c r="D78" s="8" t="s">
        <v>40</v>
      </c>
      <c r="E78" s="8" t="s">
        <v>141</v>
      </c>
      <c r="F78" s="63" t="s">
        <v>248</v>
      </c>
      <c r="G78" s="39">
        <f t="shared" si="4"/>
        <v>-10</v>
      </c>
      <c r="H78" s="27">
        <f>10-10</f>
        <v>0</v>
      </c>
      <c r="I78" s="95">
        <v>10</v>
      </c>
      <c r="J78" s="98"/>
    </row>
    <row r="79" spans="1:11" s="9" customFormat="1" ht="14.25">
      <c r="A79" s="36" t="s">
        <v>53</v>
      </c>
      <c r="B79" s="7" t="s">
        <v>57</v>
      </c>
      <c r="C79" s="7" t="s">
        <v>22</v>
      </c>
      <c r="D79" s="7" t="s">
        <v>36</v>
      </c>
      <c r="E79" s="7"/>
      <c r="F79" s="7"/>
      <c r="G79" s="39">
        <f t="shared" si="4"/>
        <v>186.05299999999988</v>
      </c>
      <c r="H79" s="25">
        <f>H80+H83+H86+H89+H93+H122+H112+H102+H96+H99</f>
        <v>32069.654000000002</v>
      </c>
      <c r="I79" s="25">
        <f>I80+I83+I86+I89+I93+I122+I112+I102+I96+I99</f>
        <v>31883.601000000002</v>
      </c>
      <c r="J79" s="108"/>
      <c r="K79" s="29"/>
    </row>
    <row r="80" spans="1:10" s="5" customFormat="1" ht="57">
      <c r="A80" s="138" t="s">
        <v>314</v>
      </c>
      <c r="B80" s="8" t="s">
        <v>57</v>
      </c>
      <c r="C80" s="8" t="s">
        <v>22</v>
      </c>
      <c r="D80" s="8" t="s">
        <v>36</v>
      </c>
      <c r="E80" s="8" t="s">
        <v>144</v>
      </c>
      <c r="F80" s="8"/>
      <c r="G80" s="39">
        <f aca="true" t="shared" si="6" ref="G80:G92">H80-I80</f>
        <v>0</v>
      </c>
      <c r="H80" s="26">
        <f>H81</f>
        <v>40</v>
      </c>
      <c r="I80" s="92">
        <f>I81</f>
        <v>40</v>
      </c>
      <c r="J80" s="98"/>
    </row>
    <row r="81" spans="1:10" s="5" customFormat="1" ht="30">
      <c r="A81" s="44" t="s">
        <v>207</v>
      </c>
      <c r="B81" s="8" t="s">
        <v>57</v>
      </c>
      <c r="C81" s="8" t="s">
        <v>22</v>
      </c>
      <c r="D81" s="8" t="s">
        <v>36</v>
      </c>
      <c r="E81" s="8" t="s">
        <v>145</v>
      </c>
      <c r="F81" s="8"/>
      <c r="G81" s="39">
        <f t="shared" si="6"/>
        <v>0</v>
      </c>
      <c r="H81" s="26">
        <f>H82</f>
        <v>40</v>
      </c>
      <c r="I81" s="92">
        <f>I82</f>
        <v>40</v>
      </c>
      <c r="J81" s="98"/>
    </row>
    <row r="82" spans="1:10" s="5" customFormat="1" ht="45.75" customHeight="1">
      <c r="A82" s="45" t="s">
        <v>87</v>
      </c>
      <c r="B82" s="8" t="s">
        <v>57</v>
      </c>
      <c r="C82" s="8" t="s">
        <v>22</v>
      </c>
      <c r="D82" s="8" t="s">
        <v>36</v>
      </c>
      <c r="E82" s="8" t="s">
        <v>145</v>
      </c>
      <c r="F82" s="8" t="s">
        <v>86</v>
      </c>
      <c r="G82" s="39">
        <f t="shared" si="6"/>
        <v>0</v>
      </c>
      <c r="H82" s="26">
        <v>40</v>
      </c>
      <c r="I82" s="92">
        <v>40</v>
      </c>
      <c r="J82" s="98"/>
    </row>
    <row r="83" spans="1:10" s="5" customFormat="1" ht="51" customHeight="1">
      <c r="A83" s="157" t="s">
        <v>315</v>
      </c>
      <c r="B83" s="8" t="s">
        <v>57</v>
      </c>
      <c r="C83" s="8" t="s">
        <v>22</v>
      </c>
      <c r="D83" s="8" t="s">
        <v>36</v>
      </c>
      <c r="E83" s="8" t="s">
        <v>146</v>
      </c>
      <c r="F83" s="8"/>
      <c r="G83" s="39">
        <f t="shared" si="6"/>
        <v>0</v>
      </c>
      <c r="H83" s="26">
        <f>H84</f>
        <v>10</v>
      </c>
      <c r="I83" s="92">
        <f>I84</f>
        <v>10</v>
      </c>
      <c r="J83" s="97"/>
    </row>
    <row r="84" spans="1:10" s="19" customFormat="1" ht="18" customHeight="1">
      <c r="A84" s="44" t="s">
        <v>116</v>
      </c>
      <c r="B84" s="18" t="s">
        <v>57</v>
      </c>
      <c r="C84" s="18" t="s">
        <v>22</v>
      </c>
      <c r="D84" s="18" t="s">
        <v>36</v>
      </c>
      <c r="E84" s="18" t="s">
        <v>147</v>
      </c>
      <c r="F84" s="18"/>
      <c r="G84" s="39">
        <f t="shared" si="6"/>
        <v>0</v>
      </c>
      <c r="H84" s="27">
        <f>H85</f>
        <v>10</v>
      </c>
      <c r="I84" s="95">
        <f>I85</f>
        <v>10</v>
      </c>
      <c r="J84" s="101"/>
    </row>
    <row r="85" spans="1:10" s="5" customFormat="1" ht="45">
      <c r="A85" s="45" t="s">
        <v>87</v>
      </c>
      <c r="B85" s="8" t="s">
        <v>57</v>
      </c>
      <c r="C85" s="8" t="s">
        <v>22</v>
      </c>
      <c r="D85" s="8" t="s">
        <v>36</v>
      </c>
      <c r="E85" s="8" t="s">
        <v>147</v>
      </c>
      <c r="F85" s="8" t="s">
        <v>86</v>
      </c>
      <c r="G85" s="39">
        <f t="shared" si="6"/>
        <v>0</v>
      </c>
      <c r="H85" s="26">
        <v>10</v>
      </c>
      <c r="I85" s="92">
        <v>10</v>
      </c>
      <c r="J85" s="98"/>
    </row>
    <row r="86" spans="1:10" s="5" customFormat="1" ht="72.75" customHeight="1">
      <c r="A86" s="75" t="s">
        <v>316</v>
      </c>
      <c r="B86" s="8" t="s">
        <v>57</v>
      </c>
      <c r="C86" s="8" t="s">
        <v>22</v>
      </c>
      <c r="D86" s="8" t="s">
        <v>36</v>
      </c>
      <c r="E86" s="8" t="s">
        <v>148</v>
      </c>
      <c r="F86" s="8"/>
      <c r="G86" s="39">
        <f t="shared" si="6"/>
        <v>0</v>
      </c>
      <c r="H86" s="26">
        <f>H87</f>
        <v>10</v>
      </c>
      <c r="I86" s="92">
        <f>I87</f>
        <v>10</v>
      </c>
      <c r="J86" s="97"/>
    </row>
    <row r="87" spans="1:10" s="5" customFormat="1" ht="16.5" customHeight="1">
      <c r="A87" s="44" t="s">
        <v>127</v>
      </c>
      <c r="B87" s="8" t="s">
        <v>57</v>
      </c>
      <c r="C87" s="8" t="s">
        <v>22</v>
      </c>
      <c r="D87" s="8" t="s">
        <v>36</v>
      </c>
      <c r="E87" s="8" t="s">
        <v>149</v>
      </c>
      <c r="F87" s="8"/>
      <c r="G87" s="39">
        <f t="shared" si="6"/>
        <v>0</v>
      </c>
      <c r="H87" s="26">
        <f>H88</f>
        <v>10</v>
      </c>
      <c r="I87" s="92">
        <f>I88</f>
        <v>10</v>
      </c>
      <c r="J87" s="97"/>
    </row>
    <row r="88" spans="1:10" s="5" customFormat="1" ht="45">
      <c r="A88" s="45" t="s">
        <v>87</v>
      </c>
      <c r="B88" s="8" t="s">
        <v>57</v>
      </c>
      <c r="C88" s="8" t="s">
        <v>22</v>
      </c>
      <c r="D88" s="8" t="s">
        <v>36</v>
      </c>
      <c r="E88" s="8" t="s">
        <v>149</v>
      </c>
      <c r="F88" s="8" t="s">
        <v>86</v>
      </c>
      <c r="G88" s="39">
        <f t="shared" si="6"/>
        <v>0</v>
      </c>
      <c r="H88" s="26">
        <v>10</v>
      </c>
      <c r="I88" s="92">
        <v>10</v>
      </c>
      <c r="J88" s="98"/>
    </row>
    <row r="89" spans="1:10" s="5" customFormat="1" ht="42.75">
      <c r="A89" s="135" t="s">
        <v>317</v>
      </c>
      <c r="B89" s="8" t="s">
        <v>57</v>
      </c>
      <c r="C89" s="8" t="s">
        <v>22</v>
      </c>
      <c r="D89" s="8" t="s">
        <v>36</v>
      </c>
      <c r="E89" s="8" t="s">
        <v>150</v>
      </c>
      <c r="F89" s="8"/>
      <c r="G89" s="39">
        <f t="shared" si="6"/>
        <v>0</v>
      </c>
      <c r="H89" s="26">
        <f>H90</f>
        <v>15</v>
      </c>
      <c r="I89" s="92">
        <f>I90</f>
        <v>15</v>
      </c>
      <c r="J89" s="97"/>
    </row>
    <row r="90" spans="1:10" s="5" customFormat="1" ht="15">
      <c r="A90" s="44" t="s">
        <v>114</v>
      </c>
      <c r="B90" s="8" t="s">
        <v>57</v>
      </c>
      <c r="C90" s="8" t="s">
        <v>22</v>
      </c>
      <c r="D90" s="8" t="s">
        <v>36</v>
      </c>
      <c r="E90" s="8" t="s">
        <v>151</v>
      </c>
      <c r="F90" s="8"/>
      <c r="G90" s="39">
        <f t="shared" si="6"/>
        <v>0</v>
      </c>
      <c r="H90" s="26">
        <f>H91+H92</f>
        <v>15</v>
      </c>
      <c r="I90" s="26">
        <f>I91+I92</f>
        <v>15</v>
      </c>
      <c r="J90" s="97"/>
    </row>
    <row r="91" spans="1:10" s="5" customFormat="1" ht="45">
      <c r="A91" s="45" t="s">
        <v>87</v>
      </c>
      <c r="B91" s="8" t="s">
        <v>57</v>
      </c>
      <c r="C91" s="8" t="s">
        <v>22</v>
      </c>
      <c r="D91" s="8" t="s">
        <v>36</v>
      </c>
      <c r="E91" s="8" t="s">
        <v>151</v>
      </c>
      <c r="F91" s="8" t="s">
        <v>86</v>
      </c>
      <c r="G91" s="39">
        <f t="shared" si="6"/>
        <v>0</v>
      </c>
      <c r="H91" s="26">
        <v>15</v>
      </c>
      <c r="I91" s="92">
        <v>15</v>
      </c>
      <c r="J91" s="98"/>
    </row>
    <row r="92" spans="1:10" s="5" customFormat="1" ht="120" hidden="1">
      <c r="A92" s="44" t="s">
        <v>97</v>
      </c>
      <c r="B92" s="8" t="s">
        <v>57</v>
      </c>
      <c r="C92" s="8" t="s">
        <v>22</v>
      </c>
      <c r="D92" s="8" t="s">
        <v>36</v>
      </c>
      <c r="E92" s="8" t="s">
        <v>151</v>
      </c>
      <c r="F92" s="8" t="s">
        <v>98</v>
      </c>
      <c r="G92" s="39">
        <f t="shared" si="6"/>
        <v>0</v>
      </c>
      <c r="H92" s="26"/>
      <c r="I92" s="92"/>
      <c r="J92" s="98"/>
    </row>
    <row r="93" spans="1:10" s="5" customFormat="1" ht="57">
      <c r="A93" s="139" t="s">
        <v>363</v>
      </c>
      <c r="B93" s="8" t="s">
        <v>57</v>
      </c>
      <c r="C93" s="8" t="s">
        <v>22</v>
      </c>
      <c r="D93" s="8" t="s">
        <v>36</v>
      </c>
      <c r="E93" s="8" t="s">
        <v>152</v>
      </c>
      <c r="F93" s="8"/>
      <c r="G93" s="39">
        <f>H93-I93</f>
        <v>0</v>
      </c>
      <c r="H93" s="26">
        <f>H94</f>
        <v>2</v>
      </c>
      <c r="I93" s="26">
        <f>I94</f>
        <v>2</v>
      </c>
      <c r="J93" s="98"/>
    </row>
    <row r="94" spans="1:10" s="5" customFormat="1" ht="17.25" customHeight="1">
      <c r="A94" s="44" t="s">
        <v>121</v>
      </c>
      <c r="B94" s="8" t="s">
        <v>57</v>
      </c>
      <c r="C94" s="8" t="s">
        <v>22</v>
      </c>
      <c r="D94" s="8" t="s">
        <v>36</v>
      </c>
      <c r="E94" s="8" t="s">
        <v>153</v>
      </c>
      <c r="F94" s="8"/>
      <c r="G94" s="39">
        <f>H94-I94</f>
        <v>0</v>
      </c>
      <c r="H94" s="26">
        <f>H95</f>
        <v>2</v>
      </c>
      <c r="I94" s="26">
        <f>I95</f>
        <v>2</v>
      </c>
      <c r="J94" s="98"/>
    </row>
    <row r="95" spans="1:10" s="5" customFormat="1" ht="45">
      <c r="A95" s="45" t="s">
        <v>87</v>
      </c>
      <c r="B95" s="8" t="s">
        <v>57</v>
      </c>
      <c r="C95" s="8" t="s">
        <v>22</v>
      </c>
      <c r="D95" s="8" t="s">
        <v>36</v>
      </c>
      <c r="E95" s="8" t="s">
        <v>153</v>
      </c>
      <c r="F95" s="8" t="s">
        <v>86</v>
      </c>
      <c r="G95" s="39">
        <f>H95-I95</f>
        <v>0</v>
      </c>
      <c r="H95" s="26">
        <v>2</v>
      </c>
      <c r="I95" s="92">
        <v>2</v>
      </c>
      <c r="J95" s="98"/>
    </row>
    <row r="96" spans="1:10" s="5" customFormat="1" ht="43.5">
      <c r="A96" s="163" t="s">
        <v>364</v>
      </c>
      <c r="B96" s="8" t="s">
        <v>57</v>
      </c>
      <c r="C96" s="8" t="s">
        <v>22</v>
      </c>
      <c r="D96" s="8" t="s">
        <v>36</v>
      </c>
      <c r="E96" s="8" t="s">
        <v>365</v>
      </c>
      <c r="F96" s="8"/>
      <c r="G96" s="39">
        <f aca="true" t="shared" si="7" ref="G96:G101">H96-I96</f>
        <v>0</v>
      </c>
      <c r="H96" s="26">
        <f>H97</f>
        <v>5</v>
      </c>
      <c r="I96" s="26">
        <f>I97</f>
        <v>5</v>
      </c>
      <c r="J96" s="98"/>
    </row>
    <row r="97" spans="1:10" s="5" customFormat="1" ht="30">
      <c r="A97" s="52" t="s">
        <v>207</v>
      </c>
      <c r="B97" s="8" t="s">
        <v>57</v>
      </c>
      <c r="C97" s="8" t="s">
        <v>22</v>
      </c>
      <c r="D97" s="8" t="s">
        <v>36</v>
      </c>
      <c r="E97" s="8" t="s">
        <v>366</v>
      </c>
      <c r="F97" s="8"/>
      <c r="G97" s="39">
        <f t="shared" si="7"/>
        <v>0</v>
      </c>
      <c r="H97" s="26">
        <f>H98</f>
        <v>5</v>
      </c>
      <c r="I97" s="26">
        <f>I98</f>
        <v>5</v>
      </c>
      <c r="J97" s="98"/>
    </row>
    <row r="98" spans="1:10" s="5" customFormat="1" ht="45">
      <c r="A98" s="45" t="s">
        <v>87</v>
      </c>
      <c r="B98" s="8" t="s">
        <v>57</v>
      </c>
      <c r="C98" s="8" t="s">
        <v>22</v>
      </c>
      <c r="D98" s="8" t="s">
        <v>36</v>
      </c>
      <c r="E98" s="8" t="s">
        <v>366</v>
      </c>
      <c r="F98" s="8" t="s">
        <v>86</v>
      </c>
      <c r="G98" s="39">
        <f t="shared" si="7"/>
        <v>0</v>
      </c>
      <c r="H98" s="26">
        <v>5</v>
      </c>
      <c r="I98" s="92">
        <v>5</v>
      </c>
      <c r="J98" s="98"/>
    </row>
    <row r="99" spans="1:10" s="5" customFormat="1" ht="42" customHeight="1">
      <c r="A99" s="81" t="s">
        <v>367</v>
      </c>
      <c r="B99" s="8" t="s">
        <v>57</v>
      </c>
      <c r="C99" s="8" t="s">
        <v>22</v>
      </c>
      <c r="D99" s="8" t="s">
        <v>36</v>
      </c>
      <c r="E99" s="8" t="s">
        <v>369</v>
      </c>
      <c r="F99" s="8"/>
      <c r="G99" s="39">
        <f t="shared" si="7"/>
        <v>-19.80000000000001</v>
      </c>
      <c r="H99" s="26">
        <f>H100</f>
        <v>230.2</v>
      </c>
      <c r="I99" s="26">
        <f>I100</f>
        <v>250</v>
      </c>
      <c r="J99" s="98"/>
    </row>
    <row r="100" spans="1:10" s="5" customFormat="1" ht="30">
      <c r="A100" s="164" t="s">
        <v>368</v>
      </c>
      <c r="B100" s="8" t="s">
        <v>57</v>
      </c>
      <c r="C100" s="8" t="s">
        <v>22</v>
      </c>
      <c r="D100" s="8" t="s">
        <v>36</v>
      </c>
      <c r="E100" s="8" t="s">
        <v>370</v>
      </c>
      <c r="F100" s="8"/>
      <c r="G100" s="39">
        <f t="shared" si="7"/>
        <v>-19.80000000000001</v>
      </c>
      <c r="H100" s="26">
        <f>H101</f>
        <v>230.2</v>
      </c>
      <c r="I100" s="26">
        <f>I101</f>
        <v>250</v>
      </c>
      <c r="J100" s="98"/>
    </row>
    <row r="101" spans="1:10" s="5" customFormat="1" ht="45">
      <c r="A101" s="45" t="s">
        <v>87</v>
      </c>
      <c r="B101" s="8" t="s">
        <v>57</v>
      </c>
      <c r="C101" s="8" t="s">
        <v>22</v>
      </c>
      <c r="D101" s="8" t="s">
        <v>36</v>
      </c>
      <c r="E101" s="8" t="s">
        <v>370</v>
      </c>
      <c r="F101" s="8" t="s">
        <v>86</v>
      </c>
      <c r="G101" s="39">
        <f t="shared" si="7"/>
        <v>-19.80000000000001</v>
      </c>
      <c r="H101" s="26">
        <f>250-11.8-8</f>
        <v>230.2</v>
      </c>
      <c r="I101" s="92">
        <v>250</v>
      </c>
      <c r="J101" s="98"/>
    </row>
    <row r="102" spans="1:10" s="19" customFormat="1" ht="42.75">
      <c r="A102" s="139" t="s">
        <v>325</v>
      </c>
      <c r="B102" s="18" t="s">
        <v>57</v>
      </c>
      <c r="C102" s="8" t="s">
        <v>22</v>
      </c>
      <c r="D102" s="8" t="s">
        <v>36</v>
      </c>
      <c r="E102" s="18" t="s">
        <v>174</v>
      </c>
      <c r="F102" s="18"/>
      <c r="G102" s="39">
        <f aca="true" t="shared" si="8" ref="G102:G111">H102-I102</f>
        <v>0</v>
      </c>
      <c r="H102" s="27">
        <f>H103</f>
        <v>6824.400000000001</v>
      </c>
      <c r="I102" s="95">
        <f>I103</f>
        <v>6824.400000000001</v>
      </c>
      <c r="J102" s="101"/>
    </row>
    <row r="103" spans="1:10" s="19" customFormat="1" ht="30">
      <c r="A103" s="37" t="s">
        <v>235</v>
      </c>
      <c r="B103" s="18" t="s">
        <v>57</v>
      </c>
      <c r="C103" s="8" t="s">
        <v>22</v>
      </c>
      <c r="D103" s="8" t="s">
        <v>36</v>
      </c>
      <c r="E103" s="18" t="s">
        <v>175</v>
      </c>
      <c r="F103" s="18"/>
      <c r="G103" s="39">
        <f t="shared" si="8"/>
        <v>0</v>
      </c>
      <c r="H103" s="27">
        <f>H107+H104+H105+H109+H110+H108+H106+H111</f>
        <v>6824.400000000001</v>
      </c>
      <c r="I103" s="27">
        <f>I107+I104+I105+I109+I110+I108+I106+I111</f>
        <v>6824.400000000001</v>
      </c>
      <c r="J103" s="101"/>
    </row>
    <row r="104" spans="1:10" s="19" customFormat="1" ht="15">
      <c r="A104" s="37" t="s">
        <v>208</v>
      </c>
      <c r="B104" s="18" t="s">
        <v>57</v>
      </c>
      <c r="C104" s="8" t="s">
        <v>22</v>
      </c>
      <c r="D104" s="8" t="s">
        <v>36</v>
      </c>
      <c r="E104" s="18" t="s">
        <v>175</v>
      </c>
      <c r="F104" s="18" t="s">
        <v>93</v>
      </c>
      <c r="G104" s="39">
        <f t="shared" si="8"/>
        <v>0</v>
      </c>
      <c r="H104" s="27">
        <f>4809.6-200</f>
        <v>4609.6</v>
      </c>
      <c r="I104" s="95">
        <v>4609.6</v>
      </c>
      <c r="J104" s="98"/>
    </row>
    <row r="105" spans="1:10" s="19" customFormat="1" ht="30" customHeight="1">
      <c r="A105" s="37" t="s">
        <v>104</v>
      </c>
      <c r="B105" s="18" t="s">
        <v>57</v>
      </c>
      <c r="C105" s="18" t="s">
        <v>22</v>
      </c>
      <c r="D105" s="18" t="s">
        <v>36</v>
      </c>
      <c r="E105" s="18" t="s">
        <v>175</v>
      </c>
      <c r="F105" s="18" t="s">
        <v>103</v>
      </c>
      <c r="G105" s="39">
        <f t="shared" si="8"/>
        <v>-0.8479999999999999</v>
      </c>
      <c r="H105" s="27">
        <f>4-0.848</f>
        <v>3.152</v>
      </c>
      <c r="I105" s="95">
        <v>4</v>
      </c>
      <c r="J105" s="98"/>
    </row>
    <row r="106" spans="1:10" s="19" customFormat="1" ht="46.5" customHeight="1">
      <c r="A106" s="37" t="s">
        <v>209</v>
      </c>
      <c r="B106" s="18" t="s">
        <v>57</v>
      </c>
      <c r="C106" s="8" t="s">
        <v>22</v>
      </c>
      <c r="D106" s="8" t="s">
        <v>36</v>
      </c>
      <c r="E106" s="18" t="s">
        <v>175</v>
      </c>
      <c r="F106" s="18" t="s">
        <v>133</v>
      </c>
      <c r="G106" s="39">
        <f t="shared" si="8"/>
        <v>-3.5090000000000146</v>
      </c>
      <c r="H106" s="27">
        <f>1452.5-60-13.775-3.504-0.005</f>
        <v>1375.216</v>
      </c>
      <c r="I106" s="95">
        <v>1378.725</v>
      </c>
      <c r="J106" s="98"/>
    </row>
    <row r="107" spans="1:10" s="19" customFormat="1" ht="45">
      <c r="A107" s="37" t="s">
        <v>87</v>
      </c>
      <c r="B107" s="18" t="s">
        <v>57</v>
      </c>
      <c r="C107" s="8" t="s">
        <v>22</v>
      </c>
      <c r="D107" s="8" t="s">
        <v>36</v>
      </c>
      <c r="E107" s="18" t="s">
        <v>175</v>
      </c>
      <c r="F107" s="18" t="s">
        <v>86</v>
      </c>
      <c r="G107" s="39">
        <f t="shared" si="8"/>
        <v>0</v>
      </c>
      <c r="H107" s="27">
        <f>700+117.8</f>
        <v>817.8</v>
      </c>
      <c r="I107" s="95">
        <v>817.8</v>
      </c>
      <c r="J107" s="98"/>
    </row>
    <row r="108" spans="1:10" s="19" customFormat="1" ht="45" hidden="1">
      <c r="A108" s="44" t="s">
        <v>119</v>
      </c>
      <c r="B108" s="18" t="s">
        <v>57</v>
      </c>
      <c r="C108" s="18" t="s">
        <v>22</v>
      </c>
      <c r="D108" s="18" t="s">
        <v>36</v>
      </c>
      <c r="E108" s="18" t="s">
        <v>175</v>
      </c>
      <c r="F108" s="23" t="s">
        <v>118</v>
      </c>
      <c r="G108" s="39">
        <f t="shared" si="8"/>
        <v>0</v>
      </c>
      <c r="H108" s="27"/>
      <c r="I108" s="95"/>
      <c r="J108" s="98"/>
    </row>
    <row r="109" spans="1:10" s="19" customFormat="1" ht="30">
      <c r="A109" s="66" t="s">
        <v>108</v>
      </c>
      <c r="B109" s="18" t="s">
        <v>57</v>
      </c>
      <c r="C109" s="8" t="s">
        <v>22</v>
      </c>
      <c r="D109" s="8" t="s">
        <v>36</v>
      </c>
      <c r="E109" s="18" t="s">
        <v>175</v>
      </c>
      <c r="F109" s="23" t="s">
        <v>106</v>
      </c>
      <c r="G109" s="39">
        <f t="shared" si="8"/>
        <v>0</v>
      </c>
      <c r="H109" s="27">
        <f>0.5-0.041</f>
        <v>0.459</v>
      </c>
      <c r="I109" s="95">
        <v>0.459</v>
      </c>
      <c r="J109" s="98"/>
    </row>
    <row r="110" spans="1:10" s="19" customFormat="1" ht="15" hidden="1">
      <c r="A110" s="66" t="s">
        <v>109</v>
      </c>
      <c r="B110" s="18" t="s">
        <v>57</v>
      </c>
      <c r="C110" s="8" t="s">
        <v>22</v>
      </c>
      <c r="D110" s="8" t="s">
        <v>36</v>
      </c>
      <c r="E110" s="18" t="s">
        <v>175</v>
      </c>
      <c r="F110" s="23" t="s">
        <v>107</v>
      </c>
      <c r="G110" s="39">
        <f t="shared" si="8"/>
        <v>0</v>
      </c>
      <c r="H110" s="27"/>
      <c r="I110" s="95"/>
      <c r="J110" s="98"/>
    </row>
    <row r="111" spans="1:10" s="19" customFormat="1" ht="15">
      <c r="A111" s="44" t="s">
        <v>230</v>
      </c>
      <c r="B111" s="18" t="s">
        <v>57</v>
      </c>
      <c r="C111" s="8" t="s">
        <v>22</v>
      </c>
      <c r="D111" s="8" t="s">
        <v>36</v>
      </c>
      <c r="E111" s="18" t="s">
        <v>175</v>
      </c>
      <c r="F111" s="23" t="s">
        <v>228</v>
      </c>
      <c r="G111" s="39">
        <f t="shared" si="8"/>
        <v>4.3569999999999975</v>
      </c>
      <c r="H111" s="27">
        <f>0.041+13.775+3.504+0.005+0.848</f>
        <v>18.173</v>
      </c>
      <c r="I111" s="95">
        <v>13.816</v>
      </c>
      <c r="J111" s="98"/>
    </row>
    <row r="112" spans="1:10" s="5" customFormat="1" ht="73.5" customHeight="1">
      <c r="A112" s="139" t="s">
        <v>326</v>
      </c>
      <c r="B112" s="8" t="s">
        <v>57</v>
      </c>
      <c r="C112" s="8" t="s">
        <v>22</v>
      </c>
      <c r="D112" s="8" t="s">
        <v>36</v>
      </c>
      <c r="E112" s="8" t="s">
        <v>154</v>
      </c>
      <c r="F112" s="8"/>
      <c r="G112" s="39">
        <f aca="true" t="shared" si="9" ref="G112:G122">H112-I112</f>
        <v>166.85299999999916</v>
      </c>
      <c r="H112" s="26">
        <f>H113</f>
        <v>12985.805</v>
      </c>
      <c r="I112" s="26">
        <f>I113</f>
        <v>12818.952000000001</v>
      </c>
      <c r="J112" s="98"/>
    </row>
    <row r="113" spans="1:10" s="5" customFormat="1" ht="30">
      <c r="A113" s="37" t="s">
        <v>235</v>
      </c>
      <c r="B113" s="8" t="s">
        <v>57</v>
      </c>
      <c r="C113" s="8" t="s">
        <v>22</v>
      </c>
      <c r="D113" s="8" t="s">
        <v>36</v>
      </c>
      <c r="E113" s="8" t="s">
        <v>211</v>
      </c>
      <c r="F113" s="8"/>
      <c r="G113" s="39">
        <f t="shared" si="9"/>
        <v>166.85299999999916</v>
      </c>
      <c r="H113" s="26">
        <f>H114+H115+H116+H117+H119+H120+H121+H118</f>
        <v>12985.805</v>
      </c>
      <c r="I113" s="26">
        <f>I114+I115+I116+I117+I119+I120+I121+I118</f>
        <v>12818.952000000001</v>
      </c>
      <c r="J113" s="98"/>
    </row>
    <row r="114" spans="1:10" s="5" customFormat="1" ht="15">
      <c r="A114" s="37" t="s">
        <v>208</v>
      </c>
      <c r="B114" s="8" t="s">
        <v>57</v>
      </c>
      <c r="C114" s="8" t="s">
        <v>22</v>
      </c>
      <c r="D114" s="8" t="s">
        <v>36</v>
      </c>
      <c r="E114" s="8" t="s">
        <v>211</v>
      </c>
      <c r="F114" s="8" t="s">
        <v>93</v>
      </c>
      <c r="G114" s="39">
        <f t="shared" si="9"/>
        <v>40</v>
      </c>
      <c r="H114" s="26">
        <f>6011.4-250+40</f>
        <v>5801.4</v>
      </c>
      <c r="I114" s="92">
        <v>5761.4</v>
      </c>
      <c r="J114" s="98"/>
    </row>
    <row r="115" spans="1:10" s="5" customFormat="1" ht="30" hidden="1">
      <c r="A115" s="37" t="s">
        <v>104</v>
      </c>
      <c r="B115" s="8" t="s">
        <v>57</v>
      </c>
      <c r="C115" s="8" t="s">
        <v>22</v>
      </c>
      <c r="D115" s="8" t="s">
        <v>36</v>
      </c>
      <c r="E115" s="8" t="s">
        <v>211</v>
      </c>
      <c r="F115" s="8" t="s">
        <v>103</v>
      </c>
      <c r="G115" s="39">
        <f t="shared" si="9"/>
        <v>0</v>
      </c>
      <c r="H115" s="26"/>
      <c r="I115" s="92"/>
      <c r="J115" s="98"/>
    </row>
    <row r="116" spans="1:10" s="5" customFormat="1" ht="45.75" customHeight="1">
      <c r="A116" s="37" t="s">
        <v>209</v>
      </c>
      <c r="B116" s="8" t="s">
        <v>57</v>
      </c>
      <c r="C116" s="8" t="s">
        <v>22</v>
      </c>
      <c r="D116" s="8" t="s">
        <v>36</v>
      </c>
      <c r="E116" s="8" t="s">
        <v>211</v>
      </c>
      <c r="F116" s="8" t="s">
        <v>133</v>
      </c>
      <c r="G116" s="39">
        <f t="shared" si="9"/>
        <v>12</v>
      </c>
      <c r="H116" s="26">
        <f>1815.5-75-2.819+12</f>
        <v>1749.681</v>
      </c>
      <c r="I116" s="92">
        <v>1737.681</v>
      </c>
      <c r="J116" s="98"/>
    </row>
    <row r="117" spans="1:10" s="5" customFormat="1" ht="47.25" customHeight="1">
      <c r="A117" s="37" t="s">
        <v>87</v>
      </c>
      <c r="B117" s="8" t="s">
        <v>57</v>
      </c>
      <c r="C117" s="8" t="s">
        <v>22</v>
      </c>
      <c r="D117" s="8" t="s">
        <v>36</v>
      </c>
      <c r="E117" s="8" t="s">
        <v>211</v>
      </c>
      <c r="F117" s="8" t="s">
        <v>86</v>
      </c>
      <c r="G117" s="39">
        <f t="shared" si="9"/>
        <v>95.3769999999995</v>
      </c>
      <c r="H117" s="26">
        <f>4800+158.4+91.36+93.684+91.673+16.067-2.116-89.226+164.603+20</f>
        <v>5344.445</v>
      </c>
      <c r="I117" s="92">
        <v>5249.068</v>
      </c>
      <c r="J117" s="98"/>
    </row>
    <row r="118" spans="1:10" s="5" customFormat="1" ht="47.25" customHeight="1" hidden="1">
      <c r="A118" s="80" t="s">
        <v>119</v>
      </c>
      <c r="B118" s="8" t="s">
        <v>57</v>
      </c>
      <c r="C118" s="8" t="s">
        <v>22</v>
      </c>
      <c r="D118" s="8" t="s">
        <v>36</v>
      </c>
      <c r="E118" s="8" t="s">
        <v>211</v>
      </c>
      <c r="F118" s="8" t="s">
        <v>118</v>
      </c>
      <c r="G118" s="39">
        <f t="shared" si="9"/>
        <v>0</v>
      </c>
      <c r="H118" s="26"/>
      <c r="I118" s="92"/>
      <c r="J118" s="98"/>
    </row>
    <row r="119" spans="1:10" s="5" customFormat="1" ht="30">
      <c r="A119" s="66" t="s">
        <v>108</v>
      </c>
      <c r="B119" s="8" t="s">
        <v>57</v>
      </c>
      <c r="C119" s="8" t="s">
        <v>22</v>
      </c>
      <c r="D119" s="8" t="s">
        <v>36</v>
      </c>
      <c r="E119" s="8" t="s">
        <v>211</v>
      </c>
      <c r="F119" s="8" t="s">
        <v>106</v>
      </c>
      <c r="G119" s="39">
        <f t="shared" si="9"/>
        <v>-2</v>
      </c>
      <c r="H119" s="26">
        <f>33-2</f>
        <v>31</v>
      </c>
      <c r="I119" s="92">
        <v>33</v>
      </c>
      <c r="J119" s="98"/>
    </row>
    <row r="120" spans="1:10" s="5" customFormat="1" ht="15">
      <c r="A120" s="44" t="s">
        <v>109</v>
      </c>
      <c r="B120" s="8" t="s">
        <v>57</v>
      </c>
      <c r="C120" s="8" t="s">
        <v>22</v>
      </c>
      <c r="D120" s="8" t="s">
        <v>36</v>
      </c>
      <c r="E120" s="8" t="s">
        <v>211</v>
      </c>
      <c r="F120" s="8" t="s">
        <v>107</v>
      </c>
      <c r="G120" s="39">
        <f t="shared" si="9"/>
        <v>9.5</v>
      </c>
      <c r="H120" s="26">
        <f>0.85+7.5+2</f>
        <v>10.35</v>
      </c>
      <c r="I120" s="92">
        <v>0.85</v>
      </c>
      <c r="J120" s="98"/>
    </row>
    <row r="121" spans="1:10" s="5" customFormat="1" ht="15">
      <c r="A121" s="44" t="s">
        <v>230</v>
      </c>
      <c r="B121" s="8" t="s">
        <v>57</v>
      </c>
      <c r="C121" s="8" t="s">
        <v>22</v>
      </c>
      <c r="D121" s="8" t="s">
        <v>36</v>
      </c>
      <c r="E121" s="8" t="s">
        <v>211</v>
      </c>
      <c r="F121" s="8" t="s">
        <v>228</v>
      </c>
      <c r="G121" s="39">
        <f t="shared" si="9"/>
        <v>11.975999999999999</v>
      </c>
      <c r="H121" s="26">
        <f>2.819+33.869+0.265+0.387+11.589</f>
        <v>48.929</v>
      </c>
      <c r="I121" s="92">
        <v>36.953</v>
      </c>
      <c r="J121" s="98"/>
    </row>
    <row r="122" spans="1:10" s="5" customFormat="1" ht="30">
      <c r="A122" s="80" t="s">
        <v>92</v>
      </c>
      <c r="B122" s="8" t="s">
        <v>57</v>
      </c>
      <c r="C122" s="8" t="s">
        <v>22</v>
      </c>
      <c r="D122" s="8" t="s">
        <v>36</v>
      </c>
      <c r="E122" s="8" t="s">
        <v>140</v>
      </c>
      <c r="F122" s="63"/>
      <c r="G122" s="39">
        <f t="shared" si="9"/>
        <v>39</v>
      </c>
      <c r="H122" s="26">
        <f>H123+H137+H128+H133+H125+H135</f>
        <v>11947.249</v>
      </c>
      <c r="I122" s="26">
        <f>I123+I137+I128+I133+I125+I135</f>
        <v>11908.249</v>
      </c>
      <c r="J122" s="98"/>
    </row>
    <row r="123" spans="1:10" s="5" customFormat="1" ht="44.25" customHeight="1">
      <c r="A123" s="140" t="s">
        <v>6</v>
      </c>
      <c r="B123" s="8" t="s">
        <v>57</v>
      </c>
      <c r="C123" s="8" t="s">
        <v>22</v>
      </c>
      <c r="D123" s="8" t="s">
        <v>36</v>
      </c>
      <c r="E123" s="8" t="s">
        <v>155</v>
      </c>
      <c r="F123" s="8"/>
      <c r="G123" s="39">
        <f aca="true" t="shared" si="10" ref="G123:G136">H123-I123</f>
        <v>7</v>
      </c>
      <c r="H123" s="26">
        <f>H124</f>
        <v>159.809</v>
      </c>
      <c r="I123" s="26">
        <f>I124</f>
        <v>152.809</v>
      </c>
      <c r="J123" s="97"/>
    </row>
    <row r="124" spans="1:10" s="5" customFormat="1" ht="46.5" customHeight="1">
      <c r="A124" s="45" t="s">
        <v>87</v>
      </c>
      <c r="B124" s="8" t="s">
        <v>57</v>
      </c>
      <c r="C124" s="8" t="s">
        <v>22</v>
      </c>
      <c r="D124" s="8" t="s">
        <v>36</v>
      </c>
      <c r="E124" s="8" t="s">
        <v>155</v>
      </c>
      <c r="F124" s="8" t="s">
        <v>86</v>
      </c>
      <c r="G124" s="39">
        <f t="shared" si="10"/>
        <v>7</v>
      </c>
      <c r="H124" s="26">
        <f>30+100.809+22+7</f>
        <v>159.809</v>
      </c>
      <c r="I124" s="92">
        <v>152.809</v>
      </c>
      <c r="J124" s="98"/>
    </row>
    <row r="125" spans="1:10" s="5" customFormat="1" ht="30.75" customHeight="1" hidden="1">
      <c r="A125" s="127" t="s">
        <v>213</v>
      </c>
      <c r="B125" s="8" t="s">
        <v>57</v>
      </c>
      <c r="C125" s="8" t="s">
        <v>22</v>
      </c>
      <c r="D125" s="8" t="s">
        <v>36</v>
      </c>
      <c r="E125" s="8" t="s">
        <v>214</v>
      </c>
      <c r="F125" s="8"/>
      <c r="G125" s="39">
        <f t="shared" si="10"/>
        <v>0</v>
      </c>
      <c r="H125" s="26">
        <f>H127+H126</f>
        <v>0</v>
      </c>
      <c r="I125" s="26">
        <f>I127+I126</f>
        <v>0</v>
      </c>
      <c r="J125" s="98"/>
    </row>
    <row r="126" spans="1:10" s="5" customFormat="1" ht="30" hidden="1">
      <c r="A126" s="44" t="s">
        <v>219</v>
      </c>
      <c r="B126" s="8" t="s">
        <v>57</v>
      </c>
      <c r="C126" s="8" t="s">
        <v>22</v>
      </c>
      <c r="D126" s="8" t="s">
        <v>36</v>
      </c>
      <c r="E126" s="8" t="s">
        <v>214</v>
      </c>
      <c r="F126" s="8" t="s">
        <v>218</v>
      </c>
      <c r="G126" s="39">
        <f t="shared" si="10"/>
        <v>0</v>
      </c>
      <c r="H126" s="26"/>
      <c r="I126" s="92"/>
      <c r="J126" s="98"/>
    </row>
    <row r="127" spans="1:10" s="5" customFormat="1" ht="46.5" customHeight="1" hidden="1">
      <c r="A127" s="45" t="s">
        <v>87</v>
      </c>
      <c r="B127" s="8" t="s">
        <v>57</v>
      </c>
      <c r="C127" s="8" t="s">
        <v>22</v>
      </c>
      <c r="D127" s="8" t="s">
        <v>36</v>
      </c>
      <c r="E127" s="8" t="s">
        <v>214</v>
      </c>
      <c r="F127" s="8" t="s">
        <v>86</v>
      </c>
      <c r="G127" s="39">
        <f t="shared" si="10"/>
        <v>0</v>
      </c>
      <c r="H127" s="26"/>
      <c r="I127" s="92"/>
      <c r="J127" s="98"/>
    </row>
    <row r="128" spans="1:10" s="5" customFormat="1" ht="88.5" customHeight="1">
      <c r="A128" s="127" t="s">
        <v>286</v>
      </c>
      <c r="B128" s="8" t="s">
        <v>57</v>
      </c>
      <c r="C128" s="8" t="s">
        <v>22</v>
      </c>
      <c r="D128" s="8" t="s">
        <v>36</v>
      </c>
      <c r="E128" s="8" t="s">
        <v>156</v>
      </c>
      <c r="F128" s="8"/>
      <c r="G128" s="39">
        <f t="shared" si="10"/>
        <v>0</v>
      </c>
      <c r="H128" s="26">
        <f>H129+H132+H130+H131</f>
        <v>1851.2</v>
      </c>
      <c r="I128" s="26">
        <f>I129+I132+I130+I131</f>
        <v>1851.2</v>
      </c>
      <c r="J128" s="98"/>
    </row>
    <row r="129" spans="1:10" s="5" customFormat="1" ht="30.75" customHeight="1">
      <c r="A129" s="44" t="s">
        <v>130</v>
      </c>
      <c r="B129" s="8" t="s">
        <v>57</v>
      </c>
      <c r="C129" s="8" t="s">
        <v>22</v>
      </c>
      <c r="D129" s="8" t="s">
        <v>36</v>
      </c>
      <c r="E129" s="8" t="s">
        <v>156</v>
      </c>
      <c r="F129" s="8" t="s">
        <v>89</v>
      </c>
      <c r="G129" s="39">
        <f t="shared" si="10"/>
        <v>0</v>
      </c>
      <c r="H129" s="26">
        <v>962.7</v>
      </c>
      <c r="I129" s="92">
        <v>962.7</v>
      </c>
      <c r="J129" s="98"/>
    </row>
    <row r="130" spans="1:10" s="5" customFormat="1" ht="46.5" customHeight="1" hidden="1">
      <c r="A130" s="44" t="s">
        <v>102</v>
      </c>
      <c r="B130" s="8" t="s">
        <v>57</v>
      </c>
      <c r="C130" s="8" t="s">
        <v>22</v>
      </c>
      <c r="D130" s="8" t="s">
        <v>36</v>
      </c>
      <c r="E130" s="8" t="s">
        <v>156</v>
      </c>
      <c r="F130" s="8" t="s">
        <v>101</v>
      </c>
      <c r="G130" s="39">
        <f t="shared" si="10"/>
        <v>0</v>
      </c>
      <c r="H130" s="26"/>
      <c r="I130" s="92"/>
      <c r="J130" s="98"/>
    </row>
    <row r="131" spans="1:10" s="5" customFormat="1" ht="46.5" customHeight="1">
      <c r="A131" s="44" t="s">
        <v>132</v>
      </c>
      <c r="B131" s="8" t="s">
        <v>57</v>
      </c>
      <c r="C131" s="8" t="s">
        <v>22</v>
      </c>
      <c r="D131" s="8" t="s">
        <v>36</v>
      </c>
      <c r="E131" s="8" t="s">
        <v>156</v>
      </c>
      <c r="F131" s="8" t="s">
        <v>131</v>
      </c>
      <c r="G131" s="39">
        <f t="shared" si="10"/>
        <v>0</v>
      </c>
      <c r="H131" s="26">
        <v>290.7</v>
      </c>
      <c r="I131" s="92">
        <v>290.7</v>
      </c>
      <c r="J131" s="98"/>
    </row>
    <row r="132" spans="1:10" s="5" customFormat="1" ht="46.5" customHeight="1">
      <c r="A132" s="45" t="s">
        <v>87</v>
      </c>
      <c r="B132" s="8" t="s">
        <v>57</v>
      </c>
      <c r="C132" s="8" t="s">
        <v>22</v>
      </c>
      <c r="D132" s="8" t="s">
        <v>36</v>
      </c>
      <c r="E132" s="8" t="s">
        <v>156</v>
      </c>
      <c r="F132" s="63" t="s">
        <v>86</v>
      </c>
      <c r="G132" s="39">
        <f t="shared" si="10"/>
        <v>0</v>
      </c>
      <c r="H132" s="26">
        <v>597.8</v>
      </c>
      <c r="I132" s="92">
        <v>597.8</v>
      </c>
      <c r="J132" s="98"/>
    </row>
    <row r="133" spans="1:10" s="5" customFormat="1" ht="33" customHeight="1" hidden="1">
      <c r="A133" s="45" t="s">
        <v>356</v>
      </c>
      <c r="B133" s="8" t="s">
        <v>57</v>
      </c>
      <c r="C133" s="8" t="s">
        <v>22</v>
      </c>
      <c r="D133" s="8" t="s">
        <v>36</v>
      </c>
      <c r="E133" s="8" t="s">
        <v>167</v>
      </c>
      <c r="F133" s="8"/>
      <c r="G133" s="39">
        <f t="shared" si="10"/>
        <v>0</v>
      </c>
      <c r="H133" s="26">
        <f>H134</f>
        <v>0</v>
      </c>
      <c r="I133" s="26">
        <f>I134</f>
        <v>0</v>
      </c>
      <c r="J133" s="98"/>
    </row>
    <row r="134" spans="1:10" s="5" customFormat="1" ht="15" hidden="1">
      <c r="A134" s="45" t="s">
        <v>16</v>
      </c>
      <c r="B134" s="8" t="s">
        <v>57</v>
      </c>
      <c r="C134" s="8" t="s">
        <v>22</v>
      </c>
      <c r="D134" s="8" t="s">
        <v>36</v>
      </c>
      <c r="E134" s="8" t="s">
        <v>167</v>
      </c>
      <c r="F134" s="8" t="s">
        <v>96</v>
      </c>
      <c r="G134" s="39">
        <f t="shared" si="10"/>
        <v>0</v>
      </c>
      <c r="H134" s="26"/>
      <c r="I134" s="92"/>
      <c r="J134" s="98"/>
    </row>
    <row r="135" spans="1:10" s="5" customFormat="1" ht="33.75" customHeight="1">
      <c r="A135" s="45" t="s">
        <v>287</v>
      </c>
      <c r="B135" s="8" t="s">
        <v>57</v>
      </c>
      <c r="C135" s="8" t="s">
        <v>22</v>
      </c>
      <c r="D135" s="8" t="s">
        <v>36</v>
      </c>
      <c r="E135" s="8" t="s">
        <v>345</v>
      </c>
      <c r="F135" s="8"/>
      <c r="G135" s="39">
        <f t="shared" si="10"/>
        <v>0</v>
      </c>
      <c r="H135" s="26">
        <f>H136</f>
        <v>9809</v>
      </c>
      <c r="I135" s="26">
        <f>I136</f>
        <v>9809</v>
      </c>
      <c r="J135" s="98"/>
    </row>
    <row r="136" spans="1:10" s="5" customFormat="1" ht="15">
      <c r="A136" s="45" t="s">
        <v>16</v>
      </c>
      <c r="B136" s="8" t="s">
        <v>57</v>
      </c>
      <c r="C136" s="8" t="s">
        <v>22</v>
      </c>
      <c r="D136" s="8" t="s">
        <v>36</v>
      </c>
      <c r="E136" s="8" t="s">
        <v>345</v>
      </c>
      <c r="F136" s="8" t="s">
        <v>96</v>
      </c>
      <c r="G136" s="39">
        <f t="shared" si="10"/>
        <v>0</v>
      </c>
      <c r="H136" s="26">
        <f>12038-2229</f>
        <v>9809</v>
      </c>
      <c r="I136" s="92">
        <v>9809</v>
      </c>
      <c r="J136" s="98"/>
    </row>
    <row r="137" spans="1:10" s="5" customFormat="1" ht="30">
      <c r="A137" s="45" t="s">
        <v>128</v>
      </c>
      <c r="B137" s="8" t="s">
        <v>57</v>
      </c>
      <c r="C137" s="8" t="s">
        <v>22</v>
      </c>
      <c r="D137" s="8" t="s">
        <v>36</v>
      </c>
      <c r="E137" s="8" t="s">
        <v>157</v>
      </c>
      <c r="F137" s="8"/>
      <c r="G137" s="39">
        <f aca="true" t="shared" si="11" ref="G137:G143">H137-I137</f>
        <v>32.000000000000014</v>
      </c>
      <c r="H137" s="26">
        <f>H138+H142+H141+H139+H140</f>
        <v>127.24000000000001</v>
      </c>
      <c r="I137" s="26">
        <f>I138+I142+I141+I139+I140</f>
        <v>95.24</v>
      </c>
      <c r="J137" s="97"/>
    </row>
    <row r="138" spans="1:10" s="5" customFormat="1" ht="45">
      <c r="A138" s="45" t="s">
        <v>87</v>
      </c>
      <c r="B138" s="8" t="s">
        <v>57</v>
      </c>
      <c r="C138" s="8" t="s">
        <v>22</v>
      </c>
      <c r="D138" s="8" t="s">
        <v>36</v>
      </c>
      <c r="E138" s="8" t="s">
        <v>157</v>
      </c>
      <c r="F138" s="8" t="s">
        <v>86</v>
      </c>
      <c r="G138" s="39">
        <f t="shared" si="11"/>
        <v>30.000000000000014</v>
      </c>
      <c r="H138" s="26">
        <f>48.24+30+30</f>
        <v>108.24000000000001</v>
      </c>
      <c r="I138" s="92">
        <v>78.24</v>
      </c>
      <c r="J138" s="98"/>
    </row>
    <row r="139" spans="1:10" s="5" customFormat="1" ht="45" hidden="1">
      <c r="A139" s="44" t="s">
        <v>119</v>
      </c>
      <c r="B139" s="8" t="s">
        <v>57</v>
      </c>
      <c r="C139" s="8" t="s">
        <v>22</v>
      </c>
      <c r="D139" s="8" t="s">
        <v>36</v>
      </c>
      <c r="E139" s="8" t="s">
        <v>157</v>
      </c>
      <c r="F139" s="8" t="s">
        <v>118</v>
      </c>
      <c r="G139" s="39">
        <f t="shared" si="11"/>
        <v>0</v>
      </c>
      <c r="H139" s="26"/>
      <c r="I139" s="92"/>
      <c r="J139" s="98"/>
    </row>
    <row r="140" spans="1:10" s="5" customFormat="1" ht="15">
      <c r="A140" s="44" t="s">
        <v>246</v>
      </c>
      <c r="B140" s="8" t="s">
        <v>57</v>
      </c>
      <c r="C140" s="8" t="s">
        <v>22</v>
      </c>
      <c r="D140" s="8" t="s">
        <v>36</v>
      </c>
      <c r="E140" s="8" t="s">
        <v>157</v>
      </c>
      <c r="F140" s="8" t="s">
        <v>245</v>
      </c>
      <c r="G140" s="39">
        <f t="shared" si="11"/>
        <v>0</v>
      </c>
      <c r="H140" s="26">
        <v>17</v>
      </c>
      <c r="I140" s="92">
        <v>17</v>
      </c>
      <c r="J140" s="98"/>
    </row>
    <row r="141" spans="1:10" s="5" customFormat="1" ht="45">
      <c r="A141" s="66" t="s">
        <v>244</v>
      </c>
      <c r="B141" s="8" t="s">
        <v>57</v>
      </c>
      <c r="C141" s="8" t="s">
        <v>22</v>
      </c>
      <c r="D141" s="8" t="s">
        <v>36</v>
      </c>
      <c r="E141" s="8" t="s">
        <v>157</v>
      </c>
      <c r="F141" s="8" t="s">
        <v>98</v>
      </c>
      <c r="G141" s="39">
        <f t="shared" si="11"/>
        <v>2</v>
      </c>
      <c r="H141" s="26">
        <v>2</v>
      </c>
      <c r="I141" s="92"/>
      <c r="J141" s="98"/>
    </row>
    <row r="142" spans="1:10" s="5" customFormat="1" ht="15" hidden="1">
      <c r="A142" s="44" t="s">
        <v>109</v>
      </c>
      <c r="B142" s="8" t="s">
        <v>57</v>
      </c>
      <c r="C142" s="8" t="s">
        <v>22</v>
      </c>
      <c r="D142" s="8" t="s">
        <v>36</v>
      </c>
      <c r="E142" s="8" t="s">
        <v>157</v>
      </c>
      <c r="F142" s="8" t="s">
        <v>107</v>
      </c>
      <c r="G142" s="39">
        <f t="shared" si="11"/>
        <v>0</v>
      </c>
      <c r="H142" s="26"/>
      <c r="I142" s="92"/>
      <c r="J142" s="98"/>
    </row>
    <row r="143" spans="1:10" s="9" customFormat="1" ht="28.5">
      <c r="A143" s="36" t="s">
        <v>38</v>
      </c>
      <c r="B143" s="7" t="s">
        <v>57</v>
      </c>
      <c r="C143" s="7" t="s">
        <v>23</v>
      </c>
      <c r="D143" s="7"/>
      <c r="E143" s="7"/>
      <c r="F143" s="7"/>
      <c r="G143" s="39">
        <f t="shared" si="11"/>
        <v>0</v>
      </c>
      <c r="H143" s="25">
        <f>H144</f>
        <v>10</v>
      </c>
      <c r="I143" s="94">
        <f>I144</f>
        <v>10</v>
      </c>
      <c r="J143" s="108"/>
    </row>
    <row r="144" spans="1:10" s="9" customFormat="1" ht="45.75" customHeight="1">
      <c r="A144" s="36" t="s">
        <v>14</v>
      </c>
      <c r="B144" s="7" t="s">
        <v>57</v>
      </c>
      <c r="C144" s="7" t="s">
        <v>23</v>
      </c>
      <c r="D144" s="7" t="s">
        <v>30</v>
      </c>
      <c r="E144" s="7"/>
      <c r="F144" s="7"/>
      <c r="G144" s="39">
        <f aca="true" t="shared" si="12" ref="G144:G149">H144-I144</f>
        <v>0</v>
      </c>
      <c r="H144" s="25">
        <f>H145</f>
        <v>10</v>
      </c>
      <c r="I144" s="25">
        <f>I145</f>
        <v>10</v>
      </c>
      <c r="J144" s="108"/>
    </row>
    <row r="145" spans="1:10" s="9" customFormat="1" ht="28.5" customHeight="1">
      <c r="A145" s="80" t="s">
        <v>92</v>
      </c>
      <c r="B145" s="18" t="s">
        <v>57</v>
      </c>
      <c r="C145" s="8" t="s">
        <v>23</v>
      </c>
      <c r="D145" s="8" t="s">
        <v>30</v>
      </c>
      <c r="E145" s="8" t="s">
        <v>140</v>
      </c>
      <c r="F145" s="8"/>
      <c r="G145" s="39">
        <f t="shared" si="12"/>
        <v>0</v>
      </c>
      <c r="H145" s="26">
        <f>H146+H148</f>
        <v>10</v>
      </c>
      <c r="I145" s="26">
        <f>I146+I148</f>
        <v>10</v>
      </c>
      <c r="J145" s="97"/>
    </row>
    <row r="146" spans="1:10" s="9" customFormat="1" ht="46.5" customHeight="1">
      <c r="A146" s="45" t="s">
        <v>62</v>
      </c>
      <c r="B146" s="18" t="s">
        <v>57</v>
      </c>
      <c r="C146" s="8" t="s">
        <v>23</v>
      </c>
      <c r="D146" s="8" t="s">
        <v>30</v>
      </c>
      <c r="E146" s="8" t="s">
        <v>158</v>
      </c>
      <c r="F146" s="8"/>
      <c r="G146" s="39">
        <f t="shared" si="12"/>
        <v>0</v>
      </c>
      <c r="H146" s="26">
        <f>H147</f>
        <v>10</v>
      </c>
      <c r="I146" s="92">
        <f>I147</f>
        <v>10</v>
      </c>
      <c r="J146" s="97"/>
    </row>
    <row r="147" spans="1:10" s="9" customFormat="1" ht="42.75" customHeight="1">
      <c r="A147" s="45" t="s">
        <v>87</v>
      </c>
      <c r="B147" s="18" t="s">
        <v>57</v>
      </c>
      <c r="C147" s="8" t="s">
        <v>23</v>
      </c>
      <c r="D147" s="8" t="s">
        <v>30</v>
      </c>
      <c r="E147" s="8" t="s">
        <v>158</v>
      </c>
      <c r="F147" s="8" t="s">
        <v>86</v>
      </c>
      <c r="G147" s="39">
        <f t="shared" si="12"/>
        <v>0</v>
      </c>
      <c r="H147" s="26">
        <v>10</v>
      </c>
      <c r="I147" s="92">
        <v>10</v>
      </c>
      <c r="J147" s="98"/>
    </row>
    <row r="148" spans="1:10" s="9" customFormat="1" ht="33.75" customHeight="1" hidden="1">
      <c r="A148" s="45" t="s">
        <v>83</v>
      </c>
      <c r="B148" s="18" t="s">
        <v>57</v>
      </c>
      <c r="C148" s="8" t="s">
        <v>23</v>
      </c>
      <c r="D148" s="8" t="s">
        <v>30</v>
      </c>
      <c r="E148" s="8" t="s">
        <v>159</v>
      </c>
      <c r="F148" s="8"/>
      <c r="G148" s="39">
        <f t="shared" si="12"/>
        <v>0</v>
      </c>
      <c r="H148" s="26">
        <f>H149</f>
        <v>0</v>
      </c>
      <c r="I148" s="26">
        <f>I149</f>
        <v>0</v>
      </c>
      <c r="J148" s="98"/>
    </row>
    <row r="149" spans="1:10" s="9" customFormat="1" ht="42.75" customHeight="1" hidden="1">
      <c r="A149" s="45" t="s">
        <v>87</v>
      </c>
      <c r="B149" s="18" t="s">
        <v>57</v>
      </c>
      <c r="C149" s="8" t="s">
        <v>23</v>
      </c>
      <c r="D149" s="8" t="s">
        <v>30</v>
      </c>
      <c r="E149" s="8" t="s">
        <v>159</v>
      </c>
      <c r="F149" s="8" t="s">
        <v>86</v>
      </c>
      <c r="G149" s="39">
        <f t="shared" si="12"/>
        <v>0</v>
      </c>
      <c r="H149" s="26"/>
      <c r="I149" s="92"/>
      <c r="J149" s="98"/>
    </row>
    <row r="150" spans="1:10" s="9" customFormat="1" ht="15.75" customHeight="1">
      <c r="A150" s="36" t="s">
        <v>39</v>
      </c>
      <c r="B150" s="7" t="s">
        <v>57</v>
      </c>
      <c r="C150" s="7" t="s">
        <v>24</v>
      </c>
      <c r="D150" s="7"/>
      <c r="E150" s="7"/>
      <c r="F150" s="7"/>
      <c r="G150" s="39">
        <f aca="true" t="shared" si="13" ref="G150:G156">H150-I150</f>
        <v>2150.538</v>
      </c>
      <c r="H150" s="25">
        <f>H167+H157+H151</f>
        <v>5568.938</v>
      </c>
      <c r="I150" s="25">
        <f>I167+I157+I151</f>
        <v>3418.4</v>
      </c>
      <c r="J150" s="108"/>
    </row>
    <row r="151" spans="1:10" s="9" customFormat="1" ht="14.25" hidden="1">
      <c r="A151" s="36" t="s">
        <v>112</v>
      </c>
      <c r="B151" s="7" t="s">
        <v>57</v>
      </c>
      <c r="C151" s="7" t="s">
        <v>24</v>
      </c>
      <c r="D151" s="7" t="s">
        <v>43</v>
      </c>
      <c r="E151" s="7"/>
      <c r="F151" s="7"/>
      <c r="G151" s="39">
        <f t="shared" si="13"/>
        <v>0</v>
      </c>
      <c r="H151" s="25">
        <f>H152</f>
        <v>0</v>
      </c>
      <c r="I151" s="25">
        <f>I152</f>
        <v>0</v>
      </c>
      <c r="J151" s="100"/>
    </row>
    <row r="152" spans="1:10" s="9" customFormat="1" ht="30" hidden="1">
      <c r="A152" s="80" t="s">
        <v>92</v>
      </c>
      <c r="B152" s="18" t="s">
        <v>57</v>
      </c>
      <c r="C152" s="18" t="s">
        <v>24</v>
      </c>
      <c r="D152" s="18" t="s">
        <v>43</v>
      </c>
      <c r="E152" s="18" t="s">
        <v>140</v>
      </c>
      <c r="F152" s="18"/>
      <c r="G152" s="39">
        <f t="shared" si="13"/>
        <v>0</v>
      </c>
      <c r="H152" s="27">
        <f>H153+H155</f>
        <v>0</v>
      </c>
      <c r="I152" s="95">
        <f>I153+I155</f>
        <v>0</v>
      </c>
      <c r="J152" s="100"/>
    </row>
    <row r="153" spans="1:10" s="9" customFormat="1" ht="64.5" customHeight="1" hidden="1">
      <c r="A153" s="45" t="s">
        <v>288</v>
      </c>
      <c r="B153" s="18" t="s">
        <v>57</v>
      </c>
      <c r="C153" s="18" t="s">
        <v>24</v>
      </c>
      <c r="D153" s="18" t="s">
        <v>43</v>
      </c>
      <c r="E153" s="18" t="s">
        <v>160</v>
      </c>
      <c r="F153" s="18"/>
      <c r="G153" s="39">
        <f t="shared" si="13"/>
        <v>0</v>
      </c>
      <c r="H153" s="27">
        <f>H154</f>
        <v>0</v>
      </c>
      <c r="I153" s="95">
        <f>I154</f>
        <v>0</v>
      </c>
      <c r="J153" s="100"/>
    </row>
    <row r="154" spans="1:10" s="9" customFormat="1" ht="45" hidden="1">
      <c r="A154" s="45" t="s">
        <v>87</v>
      </c>
      <c r="B154" s="18" t="s">
        <v>57</v>
      </c>
      <c r="C154" s="18" t="s">
        <v>24</v>
      </c>
      <c r="D154" s="18" t="s">
        <v>43</v>
      </c>
      <c r="E154" s="18" t="s">
        <v>160</v>
      </c>
      <c r="F154" s="18" t="s">
        <v>86</v>
      </c>
      <c r="G154" s="39">
        <f t="shared" si="13"/>
        <v>0</v>
      </c>
      <c r="H154" s="27"/>
      <c r="I154" s="95"/>
      <c r="J154" s="100"/>
    </row>
    <row r="155" spans="1:10" s="9" customFormat="1" ht="75" hidden="1">
      <c r="A155" s="45" t="s">
        <v>113</v>
      </c>
      <c r="B155" s="18" t="s">
        <v>57</v>
      </c>
      <c r="C155" s="18" t="s">
        <v>24</v>
      </c>
      <c r="D155" s="18" t="s">
        <v>43</v>
      </c>
      <c r="E155" s="18" t="s">
        <v>161</v>
      </c>
      <c r="F155" s="18"/>
      <c r="G155" s="39">
        <f t="shared" si="13"/>
        <v>0</v>
      </c>
      <c r="H155" s="27">
        <f>H156</f>
        <v>0</v>
      </c>
      <c r="I155" s="95">
        <f>I156</f>
        <v>0</v>
      </c>
      <c r="J155" s="100"/>
    </row>
    <row r="156" spans="1:10" s="9" customFormat="1" ht="45" hidden="1">
      <c r="A156" s="45" t="s">
        <v>87</v>
      </c>
      <c r="B156" s="18" t="s">
        <v>57</v>
      </c>
      <c r="C156" s="18" t="s">
        <v>24</v>
      </c>
      <c r="D156" s="18" t="s">
        <v>43</v>
      </c>
      <c r="E156" s="18" t="s">
        <v>161</v>
      </c>
      <c r="F156" s="18" t="s">
        <v>86</v>
      </c>
      <c r="G156" s="39">
        <f t="shared" si="13"/>
        <v>0</v>
      </c>
      <c r="H156" s="27"/>
      <c r="I156" s="95">
        <v>0</v>
      </c>
      <c r="J156" s="100"/>
    </row>
    <row r="157" spans="1:10" s="9" customFormat="1" ht="14.25">
      <c r="A157" s="36" t="s">
        <v>61</v>
      </c>
      <c r="B157" s="7" t="s">
        <v>57</v>
      </c>
      <c r="C157" s="7" t="s">
        <v>24</v>
      </c>
      <c r="D157" s="7" t="s">
        <v>30</v>
      </c>
      <c r="E157" s="7"/>
      <c r="F157" s="7"/>
      <c r="G157" s="39">
        <f aca="true" t="shared" si="14" ref="G157:G172">H157-I157</f>
        <v>2294.5000000000005</v>
      </c>
      <c r="H157" s="94">
        <f>H158+H161</f>
        <v>5358.1</v>
      </c>
      <c r="I157" s="94">
        <f>I158+I161</f>
        <v>3063.6</v>
      </c>
      <c r="J157" s="108"/>
    </row>
    <row r="158" spans="1:10" s="5" customFormat="1" ht="57">
      <c r="A158" s="138" t="s">
        <v>327</v>
      </c>
      <c r="B158" s="18" t="s">
        <v>57</v>
      </c>
      <c r="C158" s="18" t="s">
        <v>24</v>
      </c>
      <c r="D158" s="23" t="s">
        <v>30</v>
      </c>
      <c r="E158" s="14" t="s">
        <v>162</v>
      </c>
      <c r="F158" s="14"/>
      <c r="G158" s="39">
        <f t="shared" si="14"/>
        <v>73.39999999999986</v>
      </c>
      <c r="H158" s="26">
        <f>H159</f>
        <v>905.7709999999998</v>
      </c>
      <c r="I158" s="26">
        <f>I159</f>
        <v>832.371</v>
      </c>
      <c r="J158" s="97"/>
    </row>
    <row r="159" spans="1:10" s="5" customFormat="1" ht="29.25" customHeight="1">
      <c r="A159" s="44" t="s">
        <v>117</v>
      </c>
      <c r="B159" s="18" t="s">
        <v>57</v>
      </c>
      <c r="C159" s="18" t="s">
        <v>24</v>
      </c>
      <c r="D159" s="23" t="s">
        <v>30</v>
      </c>
      <c r="E159" s="14" t="s">
        <v>163</v>
      </c>
      <c r="F159" s="14"/>
      <c r="G159" s="39">
        <f t="shared" si="14"/>
        <v>73.39999999999986</v>
      </c>
      <c r="H159" s="26">
        <f>H160</f>
        <v>905.7709999999998</v>
      </c>
      <c r="I159" s="26">
        <f>I160</f>
        <v>832.371</v>
      </c>
      <c r="J159" s="97"/>
    </row>
    <row r="160" spans="1:10" s="5" customFormat="1" ht="45">
      <c r="A160" s="45" t="s">
        <v>87</v>
      </c>
      <c r="B160" s="18" t="s">
        <v>57</v>
      </c>
      <c r="C160" s="18" t="s">
        <v>24</v>
      </c>
      <c r="D160" s="23" t="s">
        <v>30</v>
      </c>
      <c r="E160" s="14" t="s">
        <v>163</v>
      </c>
      <c r="F160" s="14" t="s">
        <v>86</v>
      </c>
      <c r="G160" s="39">
        <f t="shared" si="14"/>
        <v>73.39999999999986</v>
      </c>
      <c r="H160" s="26">
        <f>578.5+22.3+233.5+0.3-2.229+73.4</f>
        <v>905.7709999999998</v>
      </c>
      <c r="I160" s="92">
        <v>832.371</v>
      </c>
      <c r="J160" s="98"/>
    </row>
    <row r="161" spans="1:10" s="5" customFormat="1" ht="30">
      <c r="A161" s="80" t="s">
        <v>92</v>
      </c>
      <c r="B161" s="18" t="s">
        <v>57</v>
      </c>
      <c r="C161" s="8" t="s">
        <v>24</v>
      </c>
      <c r="D161" s="8" t="s">
        <v>30</v>
      </c>
      <c r="E161" s="8" t="s">
        <v>140</v>
      </c>
      <c r="F161" s="14"/>
      <c r="G161" s="39">
        <f t="shared" si="14"/>
        <v>2221.100000000001</v>
      </c>
      <c r="H161" s="26">
        <f>H164+H162</f>
        <v>4452.329000000001</v>
      </c>
      <c r="I161" s="26">
        <f>I164+I162</f>
        <v>2231.229</v>
      </c>
      <c r="J161" s="98"/>
    </row>
    <row r="162" spans="1:10" s="5" customFormat="1" ht="75">
      <c r="A162" s="45" t="s">
        <v>275</v>
      </c>
      <c r="B162" s="8" t="s">
        <v>57</v>
      </c>
      <c r="C162" s="8" t="s">
        <v>24</v>
      </c>
      <c r="D162" s="8" t="s">
        <v>30</v>
      </c>
      <c r="E162" s="8" t="s">
        <v>191</v>
      </c>
      <c r="F162" s="8"/>
      <c r="G162" s="39">
        <f t="shared" si="14"/>
        <v>2.3</v>
      </c>
      <c r="H162" s="26">
        <f>H163</f>
        <v>2.3</v>
      </c>
      <c r="I162" s="26">
        <f>I163</f>
        <v>0</v>
      </c>
      <c r="J162" s="98"/>
    </row>
    <row r="163" spans="1:10" s="5" customFormat="1" ht="45">
      <c r="A163" s="45" t="s">
        <v>87</v>
      </c>
      <c r="B163" s="8" t="s">
        <v>57</v>
      </c>
      <c r="C163" s="8" t="s">
        <v>24</v>
      </c>
      <c r="D163" s="8" t="s">
        <v>30</v>
      </c>
      <c r="E163" s="8" t="s">
        <v>191</v>
      </c>
      <c r="F163" s="8" t="s">
        <v>86</v>
      </c>
      <c r="G163" s="39">
        <f t="shared" si="14"/>
        <v>2.3</v>
      </c>
      <c r="H163" s="26">
        <v>2.3</v>
      </c>
      <c r="I163" s="26"/>
      <c r="J163" s="98"/>
    </row>
    <row r="164" spans="1:10" s="5" customFormat="1" ht="75">
      <c r="A164" s="45" t="s">
        <v>392</v>
      </c>
      <c r="B164" s="18" t="s">
        <v>57</v>
      </c>
      <c r="C164" s="18" t="s">
        <v>24</v>
      </c>
      <c r="D164" s="23" t="s">
        <v>30</v>
      </c>
      <c r="E164" s="14" t="s">
        <v>388</v>
      </c>
      <c r="F164" s="14"/>
      <c r="G164" s="39">
        <f t="shared" si="14"/>
        <v>2218.8000000000006</v>
      </c>
      <c r="H164" s="26">
        <f>H166+H165</f>
        <v>4450.029</v>
      </c>
      <c r="I164" s="26">
        <f>I166+I165</f>
        <v>2231.229</v>
      </c>
      <c r="J164" s="98"/>
    </row>
    <row r="165" spans="1:10" s="5" customFormat="1" ht="45">
      <c r="A165" s="45" t="s">
        <v>87</v>
      </c>
      <c r="B165" s="18" t="s">
        <v>57</v>
      </c>
      <c r="C165" s="18" t="s">
        <v>24</v>
      </c>
      <c r="D165" s="23" t="s">
        <v>30</v>
      </c>
      <c r="E165" s="14" t="s">
        <v>388</v>
      </c>
      <c r="F165" s="14" t="s">
        <v>86</v>
      </c>
      <c r="G165" s="39">
        <f t="shared" si="14"/>
        <v>2218.8</v>
      </c>
      <c r="H165" s="26">
        <f>2218.8</f>
        <v>2218.8</v>
      </c>
      <c r="I165" s="92"/>
      <c r="J165" s="98"/>
    </row>
    <row r="166" spans="1:10" s="5" customFormat="1" ht="15">
      <c r="A166" s="45" t="s">
        <v>16</v>
      </c>
      <c r="B166" s="18" t="s">
        <v>57</v>
      </c>
      <c r="C166" s="18" t="s">
        <v>24</v>
      </c>
      <c r="D166" s="23" t="s">
        <v>30</v>
      </c>
      <c r="E166" s="14" t="s">
        <v>388</v>
      </c>
      <c r="F166" s="14" t="s">
        <v>96</v>
      </c>
      <c r="G166" s="39">
        <f t="shared" si="14"/>
        <v>0</v>
      </c>
      <c r="H166" s="26">
        <f>2229+2.229</f>
        <v>2231.229</v>
      </c>
      <c r="I166" s="92">
        <v>2231.229</v>
      </c>
      <c r="J166" s="98"/>
    </row>
    <row r="167" spans="1:10" s="9" customFormat="1" ht="28.5">
      <c r="A167" s="36" t="s">
        <v>41</v>
      </c>
      <c r="B167" s="7" t="s">
        <v>57</v>
      </c>
      <c r="C167" s="7" t="s">
        <v>24</v>
      </c>
      <c r="D167" s="7" t="s">
        <v>51</v>
      </c>
      <c r="E167" s="7"/>
      <c r="F167" s="7"/>
      <c r="G167" s="39">
        <f t="shared" si="14"/>
        <v>-143.962</v>
      </c>
      <c r="H167" s="25">
        <f aca="true" t="shared" si="15" ref="H167:I169">H168</f>
        <v>210.83800000000002</v>
      </c>
      <c r="I167" s="25">
        <f t="shared" si="15"/>
        <v>354.8</v>
      </c>
      <c r="J167" s="108"/>
    </row>
    <row r="168" spans="1:10" s="5" customFormat="1" ht="30">
      <c r="A168" s="80" t="s">
        <v>92</v>
      </c>
      <c r="B168" s="8" t="s">
        <v>57</v>
      </c>
      <c r="C168" s="8" t="s">
        <v>24</v>
      </c>
      <c r="D168" s="8" t="s">
        <v>51</v>
      </c>
      <c r="E168" s="8" t="s">
        <v>140</v>
      </c>
      <c r="F168" s="8"/>
      <c r="G168" s="39">
        <f t="shared" si="14"/>
        <v>-143.962</v>
      </c>
      <c r="H168" s="26">
        <f>H169+H171</f>
        <v>210.83800000000002</v>
      </c>
      <c r="I168" s="26">
        <f>I169+I171</f>
        <v>354.8</v>
      </c>
      <c r="J168" s="97"/>
    </row>
    <row r="169" spans="1:10" s="5" customFormat="1" ht="29.25" customHeight="1">
      <c r="A169" s="45" t="s">
        <v>42</v>
      </c>
      <c r="B169" s="8" t="s">
        <v>57</v>
      </c>
      <c r="C169" s="8" t="s">
        <v>24</v>
      </c>
      <c r="D169" s="8" t="s">
        <v>51</v>
      </c>
      <c r="E169" s="8" t="s">
        <v>164</v>
      </c>
      <c r="F169" s="8"/>
      <c r="G169" s="39">
        <f t="shared" si="14"/>
        <v>-143.962</v>
      </c>
      <c r="H169" s="26">
        <f t="shared" si="15"/>
        <v>110.83800000000002</v>
      </c>
      <c r="I169" s="92">
        <f t="shared" si="15"/>
        <v>254.8</v>
      </c>
      <c r="J169" s="97"/>
    </row>
    <row r="170" spans="1:10" s="5" customFormat="1" ht="45">
      <c r="A170" s="45" t="s">
        <v>87</v>
      </c>
      <c r="B170" s="8" t="s">
        <v>57</v>
      </c>
      <c r="C170" s="8" t="s">
        <v>24</v>
      </c>
      <c r="D170" s="8" t="s">
        <v>51</v>
      </c>
      <c r="E170" s="8" t="s">
        <v>164</v>
      </c>
      <c r="F170" s="8" t="s">
        <v>86</v>
      </c>
      <c r="G170" s="39">
        <f t="shared" si="14"/>
        <v>-143.962</v>
      </c>
      <c r="H170" s="26">
        <f>100+154.8-143.962</f>
        <v>110.83800000000002</v>
      </c>
      <c r="I170" s="92">
        <v>254.8</v>
      </c>
      <c r="J170" s="98"/>
    </row>
    <row r="171" spans="1:10" s="5" customFormat="1" ht="75">
      <c r="A171" s="45" t="s">
        <v>275</v>
      </c>
      <c r="B171" s="8" t="s">
        <v>57</v>
      </c>
      <c r="C171" s="8" t="s">
        <v>24</v>
      </c>
      <c r="D171" s="8" t="s">
        <v>51</v>
      </c>
      <c r="E171" s="8" t="s">
        <v>191</v>
      </c>
      <c r="F171" s="8"/>
      <c r="G171" s="39">
        <f t="shared" si="14"/>
        <v>0</v>
      </c>
      <c r="H171" s="26">
        <f>H172</f>
        <v>100</v>
      </c>
      <c r="I171" s="26">
        <f>I172</f>
        <v>100</v>
      </c>
      <c r="J171" s="98"/>
    </row>
    <row r="172" spans="1:10" s="5" customFormat="1" ht="45">
      <c r="A172" s="45" t="s">
        <v>87</v>
      </c>
      <c r="B172" s="8" t="s">
        <v>57</v>
      </c>
      <c r="C172" s="8" t="s">
        <v>24</v>
      </c>
      <c r="D172" s="8" t="s">
        <v>51</v>
      </c>
      <c r="E172" s="8" t="s">
        <v>191</v>
      </c>
      <c r="F172" s="8" t="s">
        <v>86</v>
      </c>
      <c r="G172" s="39">
        <f t="shared" si="14"/>
        <v>0</v>
      </c>
      <c r="H172" s="26">
        <v>100</v>
      </c>
      <c r="I172" s="92">
        <v>100</v>
      </c>
      <c r="J172" s="98"/>
    </row>
    <row r="173" spans="1:10" s="5" customFormat="1" ht="15">
      <c r="A173" s="36" t="s">
        <v>44</v>
      </c>
      <c r="B173" s="7" t="s">
        <v>57</v>
      </c>
      <c r="C173" s="7" t="s">
        <v>43</v>
      </c>
      <c r="D173" s="8"/>
      <c r="E173" s="8"/>
      <c r="F173" s="8"/>
      <c r="G173" s="39">
        <f aca="true" t="shared" si="16" ref="G173:G178">H173-I173</f>
        <v>2917.552000000007</v>
      </c>
      <c r="H173" s="24">
        <f>H178+H174+H200</f>
        <v>22187.870000000006</v>
      </c>
      <c r="I173" s="24">
        <f>I178+I174+I200</f>
        <v>19270.318</v>
      </c>
      <c r="J173" s="107"/>
    </row>
    <row r="174" spans="1:10" s="16" customFormat="1" ht="15.75">
      <c r="A174" s="152" t="s">
        <v>226</v>
      </c>
      <c r="B174" s="20" t="s">
        <v>57</v>
      </c>
      <c r="C174" s="20" t="s">
        <v>43</v>
      </c>
      <c r="D174" s="20" t="s">
        <v>22</v>
      </c>
      <c r="E174" s="20"/>
      <c r="F174" s="20"/>
      <c r="G174" s="39">
        <f t="shared" si="16"/>
        <v>0</v>
      </c>
      <c r="H174" s="24">
        <f aca="true" t="shared" si="17" ref="H174:I176">H175</f>
        <v>17</v>
      </c>
      <c r="I174" s="24">
        <f t="shared" si="17"/>
        <v>17</v>
      </c>
      <c r="J174" s="107"/>
    </row>
    <row r="175" spans="1:10" s="5" customFormat="1" ht="30">
      <c r="A175" s="80" t="s">
        <v>92</v>
      </c>
      <c r="B175" s="18" t="s">
        <v>57</v>
      </c>
      <c r="C175" s="18" t="s">
        <v>43</v>
      </c>
      <c r="D175" s="8" t="s">
        <v>22</v>
      </c>
      <c r="E175" s="8" t="s">
        <v>140</v>
      </c>
      <c r="F175" s="8"/>
      <c r="G175" s="39">
        <f t="shared" si="16"/>
        <v>0</v>
      </c>
      <c r="H175" s="27">
        <f t="shared" si="17"/>
        <v>17</v>
      </c>
      <c r="I175" s="27">
        <f t="shared" si="17"/>
        <v>17</v>
      </c>
      <c r="J175" s="107"/>
    </row>
    <row r="176" spans="1:10" s="5" customFormat="1" ht="15">
      <c r="A176" s="45" t="s">
        <v>229</v>
      </c>
      <c r="B176" s="18" t="s">
        <v>57</v>
      </c>
      <c r="C176" s="18" t="s">
        <v>43</v>
      </c>
      <c r="D176" s="8" t="s">
        <v>22</v>
      </c>
      <c r="E176" s="8" t="s">
        <v>227</v>
      </c>
      <c r="F176" s="8"/>
      <c r="G176" s="39">
        <f t="shared" si="16"/>
        <v>0</v>
      </c>
      <c r="H176" s="27">
        <f t="shared" si="17"/>
        <v>17</v>
      </c>
      <c r="I176" s="27">
        <f t="shared" si="17"/>
        <v>17</v>
      </c>
      <c r="J176" s="107"/>
    </row>
    <row r="177" spans="1:10" s="5" customFormat="1" ht="45">
      <c r="A177" s="45" t="s">
        <v>381</v>
      </c>
      <c r="B177" s="18" t="s">
        <v>57</v>
      </c>
      <c r="C177" s="18" t="s">
        <v>43</v>
      </c>
      <c r="D177" s="8" t="s">
        <v>22</v>
      </c>
      <c r="E177" s="8" t="s">
        <v>227</v>
      </c>
      <c r="F177" s="8" t="s">
        <v>382</v>
      </c>
      <c r="G177" s="39">
        <f t="shared" si="16"/>
        <v>0</v>
      </c>
      <c r="H177" s="27">
        <v>17</v>
      </c>
      <c r="I177" s="27">
        <v>17</v>
      </c>
      <c r="J177" s="107"/>
    </row>
    <row r="178" spans="1:10" s="9" customFormat="1" ht="14.25">
      <c r="A178" s="36" t="s">
        <v>59</v>
      </c>
      <c r="B178" s="7" t="s">
        <v>57</v>
      </c>
      <c r="C178" s="7" t="s">
        <v>43</v>
      </c>
      <c r="D178" s="7" t="s">
        <v>27</v>
      </c>
      <c r="E178" s="7"/>
      <c r="F178" s="7"/>
      <c r="G178" s="39">
        <f t="shared" si="16"/>
        <v>1601.5410000000084</v>
      </c>
      <c r="H178" s="25">
        <f>H189+H179</f>
        <v>20854.859000000008</v>
      </c>
      <c r="I178" s="25">
        <f>I189+I179</f>
        <v>19253.318</v>
      </c>
      <c r="J178" s="108"/>
    </row>
    <row r="179" spans="1:10" s="5" customFormat="1" ht="74.25" customHeight="1">
      <c r="A179" s="139" t="s">
        <v>326</v>
      </c>
      <c r="B179" s="8" t="s">
        <v>57</v>
      </c>
      <c r="C179" s="8" t="s">
        <v>43</v>
      </c>
      <c r="D179" s="8" t="s">
        <v>27</v>
      </c>
      <c r="E179" s="8" t="s">
        <v>154</v>
      </c>
      <c r="F179" s="8"/>
      <c r="G179" s="39">
        <f aca="true" t="shared" si="18" ref="G179:G188">H179-I179</f>
        <v>-94.85299999999188</v>
      </c>
      <c r="H179" s="26">
        <f>H180</f>
        <v>18284.123000000007</v>
      </c>
      <c r="I179" s="26">
        <f>I180</f>
        <v>18378.976</v>
      </c>
      <c r="J179" s="97"/>
    </row>
    <row r="180" spans="1:10" s="5" customFormat="1" ht="30">
      <c r="A180" s="37" t="s">
        <v>235</v>
      </c>
      <c r="B180" s="8" t="s">
        <v>57</v>
      </c>
      <c r="C180" s="8" t="s">
        <v>43</v>
      </c>
      <c r="D180" s="8" t="s">
        <v>27</v>
      </c>
      <c r="E180" s="8" t="s">
        <v>211</v>
      </c>
      <c r="F180" s="8"/>
      <c r="G180" s="39">
        <f t="shared" si="18"/>
        <v>-94.85299999999188</v>
      </c>
      <c r="H180" s="26">
        <f>H181+H182+H183+H184+H186+H187+H188+H185</f>
        <v>18284.123000000007</v>
      </c>
      <c r="I180" s="26">
        <f>I181+I182+I183+I184+I186+I187+I188+I185</f>
        <v>18378.976</v>
      </c>
      <c r="J180" s="97"/>
    </row>
    <row r="181" spans="1:10" s="5" customFormat="1" ht="16.5" customHeight="1">
      <c r="A181" s="37" t="s">
        <v>208</v>
      </c>
      <c r="B181" s="8" t="s">
        <v>57</v>
      </c>
      <c r="C181" s="8" t="s">
        <v>43</v>
      </c>
      <c r="D181" s="8" t="s">
        <v>27</v>
      </c>
      <c r="E181" s="8" t="s">
        <v>211</v>
      </c>
      <c r="F181" s="8" t="s">
        <v>93</v>
      </c>
      <c r="G181" s="39">
        <f t="shared" si="18"/>
        <v>0</v>
      </c>
      <c r="H181" s="26">
        <f>6011.4-250</f>
        <v>5761.4</v>
      </c>
      <c r="I181" s="92">
        <v>5761.4</v>
      </c>
      <c r="J181" s="98"/>
    </row>
    <row r="182" spans="1:10" s="5" customFormat="1" ht="36" customHeight="1" hidden="1">
      <c r="A182" s="37" t="s">
        <v>104</v>
      </c>
      <c r="B182" s="8" t="s">
        <v>57</v>
      </c>
      <c r="C182" s="8" t="s">
        <v>43</v>
      </c>
      <c r="D182" s="8" t="s">
        <v>27</v>
      </c>
      <c r="E182" s="8" t="s">
        <v>211</v>
      </c>
      <c r="F182" s="8" t="s">
        <v>103</v>
      </c>
      <c r="G182" s="39">
        <f t="shared" si="18"/>
        <v>0</v>
      </c>
      <c r="H182" s="26"/>
      <c r="I182" s="92"/>
      <c r="J182" s="98"/>
    </row>
    <row r="183" spans="1:10" s="5" customFormat="1" ht="45.75" customHeight="1">
      <c r="A183" s="37" t="s">
        <v>209</v>
      </c>
      <c r="B183" s="8" t="s">
        <v>57</v>
      </c>
      <c r="C183" s="8" t="s">
        <v>43</v>
      </c>
      <c r="D183" s="8" t="s">
        <v>27</v>
      </c>
      <c r="E183" s="8" t="s">
        <v>211</v>
      </c>
      <c r="F183" s="8" t="s">
        <v>133</v>
      </c>
      <c r="G183" s="39">
        <f t="shared" si="18"/>
        <v>0</v>
      </c>
      <c r="H183" s="26">
        <f>2035.5-85</f>
        <v>1950.5</v>
      </c>
      <c r="I183" s="92">
        <v>1950.5</v>
      </c>
      <c r="J183" s="98"/>
    </row>
    <row r="184" spans="1:10" s="5" customFormat="1" ht="43.5" customHeight="1">
      <c r="A184" s="37" t="s">
        <v>87</v>
      </c>
      <c r="B184" s="8" t="s">
        <v>57</v>
      </c>
      <c r="C184" s="8" t="s">
        <v>43</v>
      </c>
      <c r="D184" s="8" t="s">
        <v>27</v>
      </c>
      <c r="E184" s="8" t="s">
        <v>211</v>
      </c>
      <c r="F184" s="8" t="s">
        <v>86</v>
      </c>
      <c r="G184" s="39">
        <f t="shared" si="18"/>
        <v>-95.7689999999966</v>
      </c>
      <c r="H184" s="26">
        <f>9500+553.1-91.36-125.6-8.756-42.917+400.7+2.116-15.392-5+89.226-164.603</f>
        <v>10091.514000000003</v>
      </c>
      <c r="I184" s="92">
        <v>10187.283</v>
      </c>
      <c r="J184" s="98"/>
    </row>
    <row r="185" spans="1:10" s="5" customFormat="1" ht="43.5" customHeight="1" hidden="1">
      <c r="A185" s="66" t="s">
        <v>244</v>
      </c>
      <c r="B185" s="8" t="s">
        <v>57</v>
      </c>
      <c r="C185" s="8" t="s">
        <v>43</v>
      </c>
      <c r="D185" s="8" t="s">
        <v>27</v>
      </c>
      <c r="E185" s="8" t="s">
        <v>211</v>
      </c>
      <c r="F185" s="8" t="s">
        <v>98</v>
      </c>
      <c r="G185" s="39">
        <f t="shared" si="18"/>
        <v>0</v>
      </c>
      <c r="H185" s="26"/>
      <c r="I185" s="92"/>
      <c r="J185" s="98"/>
    </row>
    <row r="186" spans="1:10" s="5" customFormat="1" ht="30" customHeight="1">
      <c r="A186" s="66" t="s">
        <v>108</v>
      </c>
      <c r="B186" s="8" t="s">
        <v>57</v>
      </c>
      <c r="C186" s="8" t="s">
        <v>43</v>
      </c>
      <c r="D186" s="8" t="s">
        <v>27</v>
      </c>
      <c r="E186" s="8" t="s">
        <v>211</v>
      </c>
      <c r="F186" s="8" t="s">
        <v>106</v>
      </c>
      <c r="G186" s="39">
        <f t="shared" si="18"/>
        <v>0</v>
      </c>
      <c r="H186" s="26">
        <v>14</v>
      </c>
      <c r="I186" s="92">
        <v>14</v>
      </c>
      <c r="J186" s="98"/>
    </row>
    <row r="187" spans="1:10" s="5" customFormat="1" ht="16.5" customHeight="1">
      <c r="A187" s="44" t="s">
        <v>109</v>
      </c>
      <c r="B187" s="8" t="s">
        <v>57</v>
      </c>
      <c r="C187" s="8" t="s">
        <v>43</v>
      </c>
      <c r="D187" s="8" t="s">
        <v>27</v>
      </c>
      <c r="E187" s="8" t="s">
        <v>211</v>
      </c>
      <c r="F187" s="8" t="s">
        <v>107</v>
      </c>
      <c r="G187" s="39">
        <f t="shared" si="18"/>
        <v>-19.45999999999998</v>
      </c>
      <c r="H187" s="26">
        <f>50+390-7.5-11.96</f>
        <v>420.54</v>
      </c>
      <c r="I187" s="92">
        <v>440</v>
      </c>
      <c r="J187" s="98"/>
    </row>
    <row r="188" spans="1:10" s="5" customFormat="1" ht="16.5" customHeight="1">
      <c r="A188" s="44" t="s">
        <v>230</v>
      </c>
      <c r="B188" s="8" t="s">
        <v>57</v>
      </c>
      <c r="C188" s="8" t="s">
        <v>43</v>
      </c>
      <c r="D188" s="8" t="s">
        <v>27</v>
      </c>
      <c r="E188" s="8" t="s">
        <v>211</v>
      </c>
      <c r="F188" s="8" t="s">
        <v>228</v>
      </c>
      <c r="G188" s="39">
        <f t="shared" si="18"/>
        <v>20.376000000000005</v>
      </c>
      <c r="H188" s="26">
        <f>0.058+25.735+15.005+5+0.371</f>
        <v>46.169000000000004</v>
      </c>
      <c r="I188" s="92">
        <v>25.793</v>
      </c>
      <c r="J188" s="98"/>
    </row>
    <row r="189" spans="1:10" s="5" customFormat="1" ht="30.75" customHeight="1">
      <c r="A189" s="80" t="s">
        <v>92</v>
      </c>
      <c r="B189" s="8" t="s">
        <v>57</v>
      </c>
      <c r="C189" s="8" t="s">
        <v>43</v>
      </c>
      <c r="D189" s="8" t="s">
        <v>27</v>
      </c>
      <c r="E189" s="8" t="s">
        <v>140</v>
      </c>
      <c r="F189" s="8"/>
      <c r="G189" s="39">
        <f>H189-I189</f>
        <v>1696.3939999999998</v>
      </c>
      <c r="H189" s="26">
        <f>H190+H194+H196+H198</f>
        <v>2570.736</v>
      </c>
      <c r="I189" s="26">
        <f>I190+I194+I196+I198</f>
        <v>874.342</v>
      </c>
      <c r="J189" s="97"/>
    </row>
    <row r="190" spans="1:11" s="5" customFormat="1" ht="15">
      <c r="A190" s="45" t="s">
        <v>105</v>
      </c>
      <c r="B190" s="8" t="s">
        <v>57</v>
      </c>
      <c r="C190" s="8" t="s">
        <v>43</v>
      </c>
      <c r="D190" s="8" t="s">
        <v>27</v>
      </c>
      <c r="E190" s="8" t="s">
        <v>165</v>
      </c>
      <c r="F190" s="8"/>
      <c r="G190" s="39">
        <f aca="true" t="shared" si="19" ref="G190:G205">H190-I190</f>
        <v>1199.929</v>
      </c>
      <c r="H190" s="26">
        <f>H191+H192</f>
        <v>1874.271</v>
      </c>
      <c r="I190" s="26">
        <f>I191+I192</f>
        <v>674.342</v>
      </c>
      <c r="J190" s="97"/>
      <c r="K190" s="30"/>
    </row>
    <row r="191" spans="1:11" s="5" customFormat="1" ht="42.75" customHeight="1">
      <c r="A191" s="45" t="s">
        <v>87</v>
      </c>
      <c r="B191" s="8" t="s">
        <v>57</v>
      </c>
      <c r="C191" s="8" t="s">
        <v>43</v>
      </c>
      <c r="D191" s="8" t="s">
        <v>27</v>
      </c>
      <c r="E191" s="8" t="s">
        <v>165</v>
      </c>
      <c r="F191" s="8" t="s">
        <v>86</v>
      </c>
      <c r="G191" s="39">
        <f t="shared" si="19"/>
        <v>1199.929</v>
      </c>
      <c r="H191" s="26">
        <f>1500-120.407-3.183-6.972-6.27-30-35.133-612.7-10.993-33-11-201.962+33-2+143.962-1.071+1272</f>
        <v>1874.271</v>
      </c>
      <c r="I191" s="92">
        <v>674.342</v>
      </c>
      <c r="J191" s="98"/>
      <c r="K191" s="30"/>
    </row>
    <row r="192" spans="1:11" s="5" customFormat="1" ht="45" hidden="1">
      <c r="A192" s="66" t="s">
        <v>244</v>
      </c>
      <c r="B192" s="8" t="s">
        <v>57</v>
      </c>
      <c r="C192" s="8" t="s">
        <v>43</v>
      </c>
      <c r="D192" s="8" t="s">
        <v>27</v>
      </c>
      <c r="E192" s="8" t="s">
        <v>165</v>
      </c>
      <c r="F192" s="8" t="s">
        <v>98</v>
      </c>
      <c r="G192" s="39">
        <f t="shared" si="19"/>
        <v>0</v>
      </c>
      <c r="H192" s="26"/>
      <c r="I192" s="92"/>
      <c r="J192" s="98"/>
      <c r="K192" s="30"/>
    </row>
    <row r="193" spans="1:11" s="5" customFormat="1" ht="15" hidden="1">
      <c r="A193" s="44" t="s">
        <v>109</v>
      </c>
      <c r="B193" s="8" t="s">
        <v>57</v>
      </c>
      <c r="C193" s="8" t="s">
        <v>43</v>
      </c>
      <c r="D193" s="8" t="s">
        <v>27</v>
      </c>
      <c r="E193" s="8" t="s">
        <v>165</v>
      </c>
      <c r="F193" s="8" t="s">
        <v>107</v>
      </c>
      <c r="G193" s="39">
        <f t="shared" si="19"/>
        <v>0</v>
      </c>
      <c r="H193" s="26"/>
      <c r="I193" s="92"/>
      <c r="J193" s="98"/>
      <c r="K193" s="30"/>
    </row>
    <row r="194" spans="1:10" s="5" customFormat="1" ht="75">
      <c r="A194" s="80" t="s">
        <v>289</v>
      </c>
      <c r="B194" s="8" t="s">
        <v>57</v>
      </c>
      <c r="C194" s="8" t="s">
        <v>43</v>
      </c>
      <c r="D194" s="8" t="s">
        <v>27</v>
      </c>
      <c r="E194" s="8" t="s">
        <v>166</v>
      </c>
      <c r="F194" s="8"/>
      <c r="G194" s="39">
        <f t="shared" si="19"/>
        <v>0</v>
      </c>
      <c r="H194" s="27">
        <f>H195</f>
        <v>200</v>
      </c>
      <c r="I194" s="27">
        <f>I195</f>
        <v>200</v>
      </c>
      <c r="J194" s="98"/>
    </row>
    <row r="195" spans="1:10" s="5" customFormat="1" ht="61.5" customHeight="1">
      <c r="A195" s="45" t="s">
        <v>265</v>
      </c>
      <c r="B195" s="8" t="s">
        <v>57</v>
      </c>
      <c r="C195" s="8" t="s">
        <v>43</v>
      </c>
      <c r="D195" s="8" t="s">
        <v>27</v>
      </c>
      <c r="E195" s="8" t="s">
        <v>166</v>
      </c>
      <c r="F195" s="8" t="s">
        <v>264</v>
      </c>
      <c r="G195" s="39">
        <f t="shared" si="19"/>
        <v>0</v>
      </c>
      <c r="H195" s="27">
        <v>200</v>
      </c>
      <c r="I195" s="95">
        <v>200</v>
      </c>
      <c r="J195" s="98"/>
    </row>
    <row r="196" spans="1:10" s="5" customFormat="1" ht="15">
      <c r="A196" s="45" t="s">
        <v>7</v>
      </c>
      <c r="B196" s="18" t="s">
        <v>57</v>
      </c>
      <c r="C196" s="18" t="s">
        <v>43</v>
      </c>
      <c r="D196" s="18" t="s">
        <v>27</v>
      </c>
      <c r="E196" s="18" t="s">
        <v>141</v>
      </c>
      <c r="F196" s="18"/>
      <c r="G196" s="39">
        <f t="shared" si="19"/>
        <v>10</v>
      </c>
      <c r="H196" s="27">
        <f>H197</f>
        <v>10</v>
      </c>
      <c r="I196" s="27">
        <f>I197</f>
        <v>0</v>
      </c>
      <c r="J196" s="98"/>
    </row>
    <row r="197" spans="1:10" s="5" customFormat="1" ht="45">
      <c r="A197" s="45" t="s">
        <v>87</v>
      </c>
      <c r="B197" s="18" t="s">
        <v>57</v>
      </c>
      <c r="C197" s="18" t="s">
        <v>43</v>
      </c>
      <c r="D197" s="18" t="s">
        <v>27</v>
      </c>
      <c r="E197" s="18" t="s">
        <v>141</v>
      </c>
      <c r="F197" s="18" t="s">
        <v>86</v>
      </c>
      <c r="G197" s="39">
        <f t="shared" si="19"/>
        <v>10</v>
      </c>
      <c r="H197" s="27">
        <v>10</v>
      </c>
      <c r="I197" s="95"/>
      <c r="J197" s="98"/>
    </row>
    <row r="198" spans="1:10" s="5" customFormat="1" ht="30">
      <c r="A198" s="166" t="s">
        <v>399</v>
      </c>
      <c r="B198" s="18" t="s">
        <v>57</v>
      </c>
      <c r="C198" s="18" t="s">
        <v>43</v>
      </c>
      <c r="D198" s="18" t="s">
        <v>27</v>
      </c>
      <c r="E198" s="18" t="s">
        <v>159</v>
      </c>
      <c r="F198" s="18"/>
      <c r="G198" s="39">
        <f t="shared" si="19"/>
        <v>486.465</v>
      </c>
      <c r="H198" s="27">
        <f>H199</f>
        <v>486.465</v>
      </c>
      <c r="I198" s="27">
        <f>I199</f>
        <v>0</v>
      </c>
      <c r="J198" s="98"/>
    </row>
    <row r="199" spans="1:10" s="5" customFormat="1" ht="45">
      <c r="A199" s="45" t="s">
        <v>87</v>
      </c>
      <c r="B199" s="18" t="s">
        <v>57</v>
      </c>
      <c r="C199" s="18" t="s">
        <v>43</v>
      </c>
      <c r="D199" s="18" t="s">
        <v>27</v>
      </c>
      <c r="E199" s="18" t="s">
        <v>159</v>
      </c>
      <c r="F199" s="18" t="s">
        <v>86</v>
      </c>
      <c r="G199" s="39">
        <f t="shared" si="19"/>
        <v>486.465</v>
      </c>
      <c r="H199" s="27">
        <v>486.465</v>
      </c>
      <c r="I199" s="95"/>
      <c r="J199" s="98"/>
    </row>
    <row r="200" spans="1:10" s="16" customFormat="1" ht="14.25">
      <c r="A200" s="36" t="s">
        <v>398</v>
      </c>
      <c r="B200" s="20" t="s">
        <v>57</v>
      </c>
      <c r="C200" s="20" t="s">
        <v>43</v>
      </c>
      <c r="D200" s="20" t="s">
        <v>23</v>
      </c>
      <c r="E200" s="20"/>
      <c r="F200" s="20"/>
      <c r="G200" s="39">
        <f t="shared" si="19"/>
        <v>1316.011</v>
      </c>
      <c r="H200" s="24">
        <f aca="true" t="shared" si="20" ref="H200:I202">H201</f>
        <v>1316.011</v>
      </c>
      <c r="I200" s="24">
        <f t="shared" si="20"/>
        <v>0</v>
      </c>
      <c r="J200" s="99"/>
    </row>
    <row r="201" spans="1:10" s="5" customFormat="1" ht="30">
      <c r="A201" s="80" t="s">
        <v>92</v>
      </c>
      <c r="B201" s="8" t="s">
        <v>57</v>
      </c>
      <c r="C201" s="8" t="s">
        <v>43</v>
      </c>
      <c r="D201" s="8" t="s">
        <v>23</v>
      </c>
      <c r="E201" s="8" t="s">
        <v>140</v>
      </c>
      <c r="F201" s="8"/>
      <c r="G201" s="39">
        <f t="shared" si="19"/>
        <v>1316.011</v>
      </c>
      <c r="H201" s="27">
        <f>H202+H204</f>
        <v>1316.011</v>
      </c>
      <c r="I201" s="27">
        <f>I202+I204</f>
        <v>0</v>
      </c>
      <c r="J201" s="98"/>
    </row>
    <row r="202" spans="1:10" s="5" customFormat="1" ht="61.5" customHeight="1">
      <c r="A202" s="44" t="s">
        <v>217</v>
      </c>
      <c r="B202" s="14" t="s">
        <v>57</v>
      </c>
      <c r="C202" s="14" t="s">
        <v>43</v>
      </c>
      <c r="D202" s="14" t="s">
        <v>23</v>
      </c>
      <c r="E202" s="14" t="s">
        <v>172</v>
      </c>
      <c r="F202" s="14"/>
      <c r="G202" s="39">
        <f t="shared" si="19"/>
        <v>0.011</v>
      </c>
      <c r="H202" s="27">
        <f t="shared" si="20"/>
        <v>0.011</v>
      </c>
      <c r="I202" s="27">
        <f t="shared" si="20"/>
        <v>0</v>
      </c>
      <c r="J202" s="98"/>
    </row>
    <row r="203" spans="1:10" s="5" customFormat="1" ht="15">
      <c r="A203" s="44" t="s">
        <v>16</v>
      </c>
      <c r="B203" s="14" t="s">
        <v>57</v>
      </c>
      <c r="C203" s="14" t="s">
        <v>43</v>
      </c>
      <c r="D203" s="14" t="s">
        <v>23</v>
      </c>
      <c r="E203" s="14" t="s">
        <v>172</v>
      </c>
      <c r="F203" s="14" t="s">
        <v>96</v>
      </c>
      <c r="G203" s="39">
        <f t="shared" si="19"/>
        <v>0.011</v>
      </c>
      <c r="H203" s="27">
        <v>0.011</v>
      </c>
      <c r="I203" s="95"/>
      <c r="J203" s="98"/>
    </row>
    <row r="204" spans="1:10" s="19" customFormat="1" ht="75">
      <c r="A204" s="166" t="s">
        <v>404</v>
      </c>
      <c r="B204" s="23" t="s">
        <v>57</v>
      </c>
      <c r="C204" s="18" t="s">
        <v>43</v>
      </c>
      <c r="D204" s="18" t="s">
        <v>23</v>
      </c>
      <c r="E204" s="18" t="s">
        <v>403</v>
      </c>
      <c r="F204" s="18"/>
      <c r="G204" s="39">
        <f t="shared" si="19"/>
        <v>1316</v>
      </c>
      <c r="H204" s="167">
        <f>H205</f>
        <v>1316</v>
      </c>
      <c r="I204" s="167">
        <f>I205</f>
        <v>0</v>
      </c>
      <c r="J204" s="169"/>
    </row>
    <row r="205" spans="1:10" s="19" customFormat="1" ht="15">
      <c r="A205" s="166" t="s">
        <v>16</v>
      </c>
      <c r="B205" s="23" t="s">
        <v>57</v>
      </c>
      <c r="C205" s="18" t="s">
        <v>43</v>
      </c>
      <c r="D205" s="18" t="s">
        <v>23</v>
      </c>
      <c r="E205" s="18" t="s">
        <v>403</v>
      </c>
      <c r="F205" s="18" t="s">
        <v>96</v>
      </c>
      <c r="G205" s="39">
        <f t="shared" si="19"/>
        <v>1316</v>
      </c>
      <c r="H205" s="167">
        <v>1316</v>
      </c>
      <c r="I205" s="168"/>
      <c r="J205" s="169"/>
    </row>
    <row r="206" spans="1:10" s="9" customFormat="1" ht="14.25">
      <c r="A206" s="36" t="s">
        <v>45</v>
      </c>
      <c r="B206" s="7" t="s">
        <v>57</v>
      </c>
      <c r="C206" s="7" t="s">
        <v>35</v>
      </c>
      <c r="D206" s="7"/>
      <c r="E206" s="7"/>
      <c r="F206" s="7"/>
      <c r="G206" s="39">
        <f aca="true" t="shared" si="21" ref="G206:G224">H206-I206</f>
        <v>-41</v>
      </c>
      <c r="H206" s="25">
        <f>H207</f>
        <v>9</v>
      </c>
      <c r="I206" s="94">
        <f>I207</f>
        <v>50</v>
      </c>
      <c r="J206" s="108"/>
    </row>
    <row r="207" spans="1:10" s="9" customFormat="1" ht="28.5">
      <c r="A207" s="36" t="s">
        <v>2</v>
      </c>
      <c r="B207" s="7" t="s">
        <v>57</v>
      </c>
      <c r="C207" s="7" t="s">
        <v>35</v>
      </c>
      <c r="D207" s="7" t="s">
        <v>23</v>
      </c>
      <c r="E207" s="7"/>
      <c r="F207" s="7"/>
      <c r="G207" s="39">
        <f t="shared" si="21"/>
        <v>-41</v>
      </c>
      <c r="H207" s="25">
        <f>H208</f>
        <v>9</v>
      </c>
      <c r="I207" s="94">
        <f>I208</f>
        <v>50</v>
      </c>
      <c r="J207" s="108"/>
    </row>
    <row r="208" spans="1:10" s="5" customFormat="1" ht="57">
      <c r="A208" s="139" t="s">
        <v>320</v>
      </c>
      <c r="B208" s="8" t="s">
        <v>57</v>
      </c>
      <c r="C208" s="8" t="s">
        <v>35</v>
      </c>
      <c r="D208" s="8" t="s">
        <v>23</v>
      </c>
      <c r="E208" s="8" t="s">
        <v>168</v>
      </c>
      <c r="F208" s="8"/>
      <c r="G208" s="39">
        <f t="shared" si="21"/>
        <v>-41</v>
      </c>
      <c r="H208" s="26">
        <f>H210</f>
        <v>9</v>
      </c>
      <c r="I208" s="92">
        <f>I210</f>
        <v>50</v>
      </c>
      <c r="J208" s="97"/>
    </row>
    <row r="209" spans="1:10" s="5" customFormat="1" ht="15">
      <c r="A209" s="45" t="s">
        <v>46</v>
      </c>
      <c r="B209" s="8" t="s">
        <v>57</v>
      </c>
      <c r="C209" s="8" t="s">
        <v>35</v>
      </c>
      <c r="D209" s="8" t="s">
        <v>23</v>
      </c>
      <c r="E209" s="8" t="s">
        <v>169</v>
      </c>
      <c r="F209" s="8"/>
      <c r="G209" s="39">
        <f t="shared" si="21"/>
        <v>-41</v>
      </c>
      <c r="H209" s="26">
        <f>H210</f>
        <v>9</v>
      </c>
      <c r="I209" s="92">
        <f>I210</f>
        <v>50</v>
      </c>
      <c r="J209" s="97"/>
    </row>
    <row r="210" spans="1:10" s="5" customFormat="1" ht="30" customHeight="1">
      <c r="A210" s="45" t="s">
        <v>87</v>
      </c>
      <c r="B210" s="8" t="s">
        <v>57</v>
      </c>
      <c r="C210" s="8" t="s">
        <v>35</v>
      </c>
      <c r="D210" s="8" t="s">
        <v>23</v>
      </c>
      <c r="E210" s="8" t="s">
        <v>169</v>
      </c>
      <c r="F210" s="8" t="s">
        <v>86</v>
      </c>
      <c r="G210" s="39">
        <f t="shared" si="21"/>
        <v>-41</v>
      </c>
      <c r="H210" s="26">
        <f>150-100-41</f>
        <v>9</v>
      </c>
      <c r="I210" s="92">
        <v>50</v>
      </c>
      <c r="J210" s="98"/>
    </row>
    <row r="211" spans="1:11" s="5" customFormat="1" ht="15">
      <c r="A211" s="36" t="s">
        <v>26</v>
      </c>
      <c r="B211" s="20" t="s">
        <v>57</v>
      </c>
      <c r="C211" s="20" t="s">
        <v>25</v>
      </c>
      <c r="D211" s="14"/>
      <c r="E211" s="14"/>
      <c r="F211" s="14"/>
      <c r="G211" s="39">
        <f t="shared" si="21"/>
        <v>916.9619999999995</v>
      </c>
      <c r="H211" s="24">
        <f>H298+H327+H212+H258+H340</f>
        <v>162108.471</v>
      </c>
      <c r="I211" s="24">
        <f>I298+I327+I212+I258+I340</f>
        <v>161191.509</v>
      </c>
      <c r="J211" s="107"/>
      <c r="K211" s="28"/>
    </row>
    <row r="212" spans="1:10" s="9" customFormat="1" ht="15.75" customHeight="1">
      <c r="A212" s="36" t="s">
        <v>48</v>
      </c>
      <c r="B212" s="7" t="s">
        <v>57</v>
      </c>
      <c r="C212" s="7" t="s">
        <v>25</v>
      </c>
      <c r="D212" s="7" t="s">
        <v>22</v>
      </c>
      <c r="E212" s="7"/>
      <c r="F212" s="7"/>
      <c r="G212" s="39">
        <f t="shared" si="21"/>
        <v>-489.8610000000044</v>
      </c>
      <c r="H212" s="25">
        <f>H254+H213+H238</f>
        <v>37314.466</v>
      </c>
      <c r="I212" s="25">
        <f>I254+I213+I238</f>
        <v>37804.327000000005</v>
      </c>
      <c r="J212" s="108"/>
    </row>
    <row r="213" spans="1:10" s="5" customFormat="1" ht="48" customHeight="1">
      <c r="A213" s="138" t="s">
        <v>328</v>
      </c>
      <c r="B213" s="8" t="s">
        <v>57</v>
      </c>
      <c r="C213" s="8" t="s">
        <v>25</v>
      </c>
      <c r="D213" s="8" t="s">
        <v>22</v>
      </c>
      <c r="E213" s="8" t="s">
        <v>192</v>
      </c>
      <c r="F213" s="8"/>
      <c r="G213" s="39">
        <f t="shared" si="21"/>
        <v>-419.8610000000044</v>
      </c>
      <c r="H213" s="26">
        <f>H214+H225+H236</f>
        <v>32371.718999999997</v>
      </c>
      <c r="I213" s="26">
        <f>I214+I225+I236</f>
        <v>32791.58</v>
      </c>
      <c r="J213" s="97"/>
    </row>
    <row r="214" spans="1:10" s="5" customFormat="1" ht="30">
      <c r="A214" s="37" t="s">
        <v>237</v>
      </c>
      <c r="B214" s="8" t="s">
        <v>57</v>
      </c>
      <c r="C214" s="8" t="s">
        <v>25</v>
      </c>
      <c r="D214" s="8" t="s">
        <v>22</v>
      </c>
      <c r="E214" s="8" t="s">
        <v>193</v>
      </c>
      <c r="F214" s="8"/>
      <c r="G214" s="39">
        <f t="shared" si="21"/>
        <v>-419.8610000000008</v>
      </c>
      <c r="H214" s="26">
        <f>H215+H216+H218+H222+H223+H221+H217+H224+H220+H219</f>
        <v>17743.718999999997</v>
      </c>
      <c r="I214" s="26">
        <f>I215+I216+I218+I222+I223+I221+I217+I224+I220+I219</f>
        <v>18163.579999999998</v>
      </c>
      <c r="J214" s="97"/>
    </row>
    <row r="215" spans="1:10" s="5" customFormat="1" ht="15">
      <c r="A215" s="37" t="s">
        <v>208</v>
      </c>
      <c r="B215" s="8" t="s">
        <v>57</v>
      </c>
      <c r="C215" s="8" t="s">
        <v>25</v>
      </c>
      <c r="D215" s="8" t="s">
        <v>22</v>
      </c>
      <c r="E215" s="8" t="s">
        <v>193</v>
      </c>
      <c r="F215" s="8" t="s">
        <v>93</v>
      </c>
      <c r="G215" s="39">
        <f t="shared" si="21"/>
        <v>-71.99999999999909</v>
      </c>
      <c r="H215" s="120">
        <f>7305.6-304-54.45-21.687-72</f>
        <v>6853.463000000001</v>
      </c>
      <c r="I215" s="120">
        <v>6925.463</v>
      </c>
      <c r="J215" s="98"/>
    </row>
    <row r="216" spans="1:10" s="5" customFormat="1" ht="30">
      <c r="A216" s="37" t="s">
        <v>104</v>
      </c>
      <c r="B216" s="8" t="s">
        <v>57</v>
      </c>
      <c r="C216" s="8" t="s">
        <v>25</v>
      </c>
      <c r="D216" s="8" t="s">
        <v>22</v>
      </c>
      <c r="E216" s="8" t="s">
        <v>193</v>
      </c>
      <c r="F216" s="8" t="s">
        <v>103</v>
      </c>
      <c r="G216" s="39">
        <f t="shared" si="21"/>
        <v>43.393</v>
      </c>
      <c r="H216" s="120">
        <f>43-4.4-0.559-0.75-0.1-0.27-0.26-2-16.29-4.03-1.947+72-4.34</f>
        <v>80.054</v>
      </c>
      <c r="I216" s="120">
        <v>36.661</v>
      </c>
      <c r="J216" s="98"/>
    </row>
    <row r="217" spans="1:10" s="5" customFormat="1" ht="48" customHeight="1">
      <c r="A217" s="37" t="s">
        <v>210</v>
      </c>
      <c r="B217" s="8" t="s">
        <v>57</v>
      </c>
      <c r="C217" s="8" t="s">
        <v>25</v>
      </c>
      <c r="D217" s="8" t="s">
        <v>22</v>
      </c>
      <c r="E217" s="8" t="s">
        <v>193</v>
      </c>
      <c r="F217" s="8" t="s">
        <v>133</v>
      </c>
      <c r="G217" s="39">
        <f t="shared" si="21"/>
        <v>0</v>
      </c>
      <c r="H217" s="120">
        <f>2206.3-90</f>
        <v>2116.3</v>
      </c>
      <c r="I217" s="120">
        <v>2116.3</v>
      </c>
      <c r="J217" s="98"/>
    </row>
    <row r="218" spans="1:10" s="5" customFormat="1" ht="45">
      <c r="A218" s="37" t="s">
        <v>87</v>
      </c>
      <c r="B218" s="8" t="s">
        <v>57</v>
      </c>
      <c r="C218" s="8" t="s">
        <v>25</v>
      </c>
      <c r="D218" s="8" t="s">
        <v>22</v>
      </c>
      <c r="E218" s="8" t="s">
        <v>193</v>
      </c>
      <c r="F218" s="63" t="s">
        <v>86</v>
      </c>
      <c r="G218" s="39">
        <f t="shared" si="21"/>
        <v>-418.9010000000035</v>
      </c>
      <c r="H218" s="120">
        <f>9000-500+2+12.087+4.4-4.454+22.871+2+25+2-0.048+85-3.361+11-3.65+25-1.4-309.62-30-111.6+4.73</f>
        <v>8231.954999999996</v>
      </c>
      <c r="I218" s="120">
        <v>8650.856</v>
      </c>
      <c r="J218" s="98"/>
    </row>
    <row r="219" spans="1:10" s="5" customFormat="1" ht="45">
      <c r="A219" s="44" t="s">
        <v>395</v>
      </c>
      <c r="B219" s="8" t="s">
        <v>57</v>
      </c>
      <c r="C219" s="8" t="s">
        <v>25</v>
      </c>
      <c r="D219" s="8" t="s">
        <v>22</v>
      </c>
      <c r="E219" s="8" t="s">
        <v>193</v>
      </c>
      <c r="F219" s="63" t="s">
        <v>118</v>
      </c>
      <c r="G219" s="39">
        <f t="shared" si="21"/>
        <v>16.289999999999992</v>
      </c>
      <c r="H219" s="120">
        <f>54.45+21.687+16.29</f>
        <v>92.42699999999999</v>
      </c>
      <c r="I219" s="120">
        <v>76.137</v>
      </c>
      <c r="J219" s="98"/>
    </row>
    <row r="220" spans="1:10" s="5" customFormat="1" ht="45">
      <c r="A220" s="66" t="s">
        <v>387</v>
      </c>
      <c r="B220" s="8" t="s">
        <v>57</v>
      </c>
      <c r="C220" s="8" t="s">
        <v>25</v>
      </c>
      <c r="D220" s="8" t="s">
        <v>22</v>
      </c>
      <c r="E220" s="8" t="s">
        <v>193</v>
      </c>
      <c r="F220" s="63" t="s">
        <v>386</v>
      </c>
      <c r="G220" s="39">
        <f t="shared" si="21"/>
        <v>0</v>
      </c>
      <c r="H220" s="120">
        <f>110-25</f>
        <v>85</v>
      </c>
      <c r="I220" s="120">
        <v>85</v>
      </c>
      <c r="J220" s="98"/>
    </row>
    <row r="221" spans="1:10" s="5" customFormat="1" ht="45">
      <c r="A221" s="66" t="s">
        <v>244</v>
      </c>
      <c r="B221" s="8" t="s">
        <v>57</v>
      </c>
      <c r="C221" s="8" t="s">
        <v>25</v>
      </c>
      <c r="D221" s="8" t="s">
        <v>22</v>
      </c>
      <c r="E221" s="8" t="s">
        <v>193</v>
      </c>
      <c r="F221" s="63" t="s">
        <v>98</v>
      </c>
      <c r="G221" s="39">
        <f t="shared" si="21"/>
        <v>2</v>
      </c>
      <c r="H221" s="120">
        <f>56.224+2</f>
        <v>58.224</v>
      </c>
      <c r="I221" s="120">
        <v>56.224</v>
      </c>
      <c r="J221" s="98"/>
    </row>
    <row r="222" spans="1:10" s="5" customFormat="1" ht="30">
      <c r="A222" s="66" t="s">
        <v>108</v>
      </c>
      <c r="B222" s="8" t="s">
        <v>57</v>
      </c>
      <c r="C222" s="8" t="s">
        <v>25</v>
      </c>
      <c r="D222" s="8" t="s">
        <v>22</v>
      </c>
      <c r="E222" s="8" t="s">
        <v>193</v>
      </c>
      <c r="F222" s="63" t="s">
        <v>106</v>
      </c>
      <c r="G222" s="39">
        <f t="shared" si="21"/>
        <v>-30.787000000000006</v>
      </c>
      <c r="H222" s="120">
        <f>185-0.015-0.86-0.025-0.372-30-0.39</f>
        <v>153.338</v>
      </c>
      <c r="I222" s="120">
        <v>184.125</v>
      </c>
      <c r="J222" s="98"/>
    </row>
    <row r="223" spans="1:10" s="5" customFormat="1" ht="15">
      <c r="A223" s="66" t="s">
        <v>109</v>
      </c>
      <c r="B223" s="8" t="s">
        <v>57</v>
      </c>
      <c r="C223" s="8" t="s">
        <v>25</v>
      </c>
      <c r="D223" s="8" t="s">
        <v>22</v>
      </c>
      <c r="E223" s="8" t="s">
        <v>193</v>
      </c>
      <c r="F223" s="63" t="s">
        <v>107</v>
      </c>
      <c r="G223" s="39">
        <f t="shared" si="21"/>
        <v>0</v>
      </c>
      <c r="H223" s="120">
        <f>0.75</f>
        <v>0.75</v>
      </c>
      <c r="I223" s="120">
        <v>0.75</v>
      </c>
      <c r="J223" s="98"/>
    </row>
    <row r="224" spans="1:10" s="5" customFormat="1" ht="15">
      <c r="A224" s="66" t="s">
        <v>230</v>
      </c>
      <c r="B224" s="8" t="s">
        <v>57</v>
      </c>
      <c r="C224" s="8" t="s">
        <v>25</v>
      </c>
      <c r="D224" s="8" t="s">
        <v>22</v>
      </c>
      <c r="E224" s="8" t="s">
        <v>193</v>
      </c>
      <c r="F224" s="63" t="s">
        <v>228</v>
      </c>
      <c r="G224" s="39">
        <f t="shared" si="21"/>
        <v>40.144</v>
      </c>
      <c r="H224" s="120">
        <f>0.559+30+0.015+0.1+1.13+0.26+3.65+0.025+4.03+2.067+0.372+30</f>
        <v>72.208</v>
      </c>
      <c r="I224" s="120">
        <v>32.064</v>
      </c>
      <c r="J224" s="98"/>
    </row>
    <row r="225" spans="1:10" s="9" customFormat="1" ht="60">
      <c r="A225" s="161" t="s">
        <v>290</v>
      </c>
      <c r="B225" s="18" t="s">
        <v>57</v>
      </c>
      <c r="C225" s="18" t="s">
        <v>25</v>
      </c>
      <c r="D225" s="18" t="s">
        <v>22</v>
      </c>
      <c r="E225" s="18" t="s">
        <v>194</v>
      </c>
      <c r="F225" s="18"/>
      <c r="G225" s="39">
        <f aca="true" t="shared" si="22" ref="G225:G253">H225-I225</f>
        <v>0</v>
      </c>
      <c r="H225" s="27">
        <f>H226+H230+H234</f>
        <v>14268</v>
      </c>
      <c r="I225" s="27">
        <f>I226+I230+I234</f>
        <v>14268</v>
      </c>
      <c r="J225" s="100"/>
    </row>
    <row r="226" spans="1:10" s="9" customFormat="1" ht="60">
      <c r="A226" s="45" t="s">
        <v>291</v>
      </c>
      <c r="B226" s="18" t="s">
        <v>57</v>
      </c>
      <c r="C226" s="18" t="s">
        <v>25</v>
      </c>
      <c r="D226" s="18" t="s">
        <v>22</v>
      </c>
      <c r="E226" s="18" t="s">
        <v>258</v>
      </c>
      <c r="F226" s="18"/>
      <c r="G226" s="39">
        <f t="shared" si="22"/>
        <v>0</v>
      </c>
      <c r="H226" s="27">
        <f>H227+H228+H229</f>
        <v>10959.2</v>
      </c>
      <c r="I226" s="27">
        <f>I227+I228+I229</f>
        <v>10959.2</v>
      </c>
      <c r="J226" s="100"/>
    </row>
    <row r="227" spans="1:10" s="9" customFormat="1" ht="15">
      <c r="A227" s="37" t="s">
        <v>208</v>
      </c>
      <c r="B227" s="18" t="s">
        <v>57</v>
      </c>
      <c r="C227" s="18" t="s">
        <v>25</v>
      </c>
      <c r="D227" s="18" t="s">
        <v>22</v>
      </c>
      <c r="E227" s="18" t="s">
        <v>258</v>
      </c>
      <c r="F227" s="18" t="s">
        <v>93</v>
      </c>
      <c r="G227" s="39">
        <f t="shared" si="22"/>
        <v>0</v>
      </c>
      <c r="H227" s="27">
        <v>8417.2</v>
      </c>
      <c r="I227" s="95">
        <v>8417.2</v>
      </c>
      <c r="J227" s="100"/>
    </row>
    <row r="228" spans="1:10" s="9" customFormat="1" ht="30">
      <c r="A228" s="37" t="s">
        <v>104</v>
      </c>
      <c r="B228" s="18" t="s">
        <v>57</v>
      </c>
      <c r="C228" s="18" t="s">
        <v>25</v>
      </c>
      <c r="D228" s="18" t="s">
        <v>22</v>
      </c>
      <c r="E228" s="18" t="s">
        <v>258</v>
      </c>
      <c r="F228" s="18" t="s">
        <v>103</v>
      </c>
      <c r="G228" s="39">
        <f t="shared" si="22"/>
        <v>0</v>
      </c>
      <c r="H228" s="27">
        <f>0.6</f>
        <v>0.6</v>
      </c>
      <c r="I228" s="95">
        <v>0.6</v>
      </c>
      <c r="J228" s="100"/>
    </row>
    <row r="229" spans="1:10" s="9" customFormat="1" ht="51" customHeight="1">
      <c r="A229" s="37" t="s">
        <v>209</v>
      </c>
      <c r="B229" s="18" t="s">
        <v>57</v>
      </c>
      <c r="C229" s="18" t="s">
        <v>25</v>
      </c>
      <c r="D229" s="18" t="s">
        <v>22</v>
      </c>
      <c r="E229" s="18" t="s">
        <v>258</v>
      </c>
      <c r="F229" s="18" t="s">
        <v>133</v>
      </c>
      <c r="G229" s="39">
        <f t="shared" si="22"/>
        <v>0</v>
      </c>
      <c r="H229" s="27">
        <f>2542-0.6</f>
        <v>2541.4</v>
      </c>
      <c r="I229" s="95">
        <v>2541.4</v>
      </c>
      <c r="J229" s="100"/>
    </row>
    <row r="230" spans="1:10" s="9" customFormat="1" ht="60">
      <c r="A230" s="37" t="s">
        <v>292</v>
      </c>
      <c r="B230" s="18" t="s">
        <v>57</v>
      </c>
      <c r="C230" s="18" t="s">
        <v>25</v>
      </c>
      <c r="D230" s="18" t="s">
        <v>22</v>
      </c>
      <c r="E230" s="18" t="s">
        <v>259</v>
      </c>
      <c r="F230" s="18"/>
      <c r="G230" s="39">
        <f t="shared" si="22"/>
        <v>0</v>
      </c>
      <c r="H230" s="27">
        <f>H231+H232+H233</f>
        <v>3063.8</v>
      </c>
      <c r="I230" s="27">
        <f>I231+I232+I233</f>
        <v>3063.8</v>
      </c>
      <c r="J230" s="100"/>
    </row>
    <row r="231" spans="1:10" s="9" customFormat="1" ht="15">
      <c r="A231" s="37" t="s">
        <v>208</v>
      </c>
      <c r="B231" s="18" t="s">
        <v>57</v>
      </c>
      <c r="C231" s="18" t="s">
        <v>25</v>
      </c>
      <c r="D231" s="18" t="s">
        <v>22</v>
      </c>
      <c r="E231" s="18" t="s">
        <v>259</v>
      </c>
      <c r="F231" s="18" t="s">
        <v>93</v>
      </c>
      <c r="G231" s="39">
        <f t="shared" si="22"/>
        <v>0</v>
      </c>
      <c r="H231" s="27">
        <v>2353.2</v>
      </c>
      <c r="I231" s="95">
        <v>2353.2</v>
      </c>
      <c r="J231" s="100"/>
    </row>
    <row r="232" spans="1:10" s="9" customFormat="1" ht="30">
      <c r="A232" s="37" t="s">
        <v>104</v>
      </c>
      <c r="B232" s="18" t="s">
        <v>57</v>
      </c>
      <c r="C232" s="18" t="s">
        <v>25</v>
      </c>
      <c r="D232" s="18" t="s">
        <v>22</v>
      </c>
      <c r="E232" s="18" t="s">
        <v>259</v>
      </c>
      <c r="F232" s="18" t="s">
        <v>103</v>
      </c>
      <c r="G232" s="39">
        <f t="shared" si="22"/>
        <v>0</v>
      </c>
      <c r="H232" s="27">
        <f>0.3</f>
        <v>0.3</v>
      </c>
      <c r="I232" s="95">
        <v>0.3</v>
      </c>
      <c r="J232" s="100"/>
    </row>
    <row r="233" spans="1:10" s="9" customFormat="1" ht="45.75" customHeight="1">
      <c r="A233" s="37" t="s">
        <v>209</v>
      </c>
      <c r="B233" s="18" t="s">
        <v>57</v>
      </c>
      <c r="C233" s="18" t="s">
        <v>25</v>
      </c>
      <c r="D233" s="18" t="s">
        <v>22</v>
      </c>
      <c r="E233" s="18" t="s">
        <v>259</v>
      </c>
      <c r="F233" s="18" t="s">
        <v>133</v>
      </c>
      <c r="G233" s="39">
        <f t="shared" si="22"/>
        <v>0</v>
      </c>
      <c r="H233" s="27">
        <f>710.6-0.3</f>
        <v>710.3000000000001</v>
      </c>
      <c r="I233" s="95">
        <v>710.3</v>
      </c>
      <c r="J233" s="100"/>
    </row>
    <row r="234" spans="1:10" s="9" customFormat="1" ht="60">
      <c r="A234" s="37" t="s">
        <v>293</v>
      </c>
      <c r="B234" s="18" t="s">
        <v>57</v>
      </c>
      <c r="C234" s="18" t="s">
        <v>25</v>
      </c>
      <c r="D234" s="18" t="s">
        <v>22</v>
      </c>
      <c r="E234" s="18" t="s">
        <v>260</v>
      </c>
      <c r="F234" s="18"/>
      <c r="G234" s="39">
        <f t="shared" si="22"/>
        <v>0</v>
      </c>
      <c r="H234" s="27">
        <f>H235</f>
        <v>245</v>
      </c>
      <c r="I234" s="27">
        <f>I235</f>
        <v>245</v>
      </c>
      <c r="J234" s="100"/>
    </row>
    <row r="235" spans="1:10" s="9" customFormat="1" ht="45" customHeight="1">
      <c r="A235" s="37" t="s">
        <v>87</v>
      </c>
      <c r="B235" s="18" t="s">
        <v>57</v>
      </c>
      <c r="C235" s="18" t="s">
        <v>25</v>
      </c>
      <c r="D235" s="18" t="s">
        <v>22</v>
      </c>
      <c r="E235" s="18" t="s">
        <v>260</v>
      </c>
      <c r="F235" s="18" t="s">
        <v>86</v>
      </c>
      <c r="G235" s="39">
        <f t="shared" si="22"/>
        <v>0</v>
      </c>
      <c r="H235" s="27">
        <v>245</v>
      </c>
      <c r="I235" s="95">
        <v>245</v>
      </c>
      <c r="J235" s="100"/>
    </row>
    <row r="236" spans="1:10" s="9" customFormat="1" ht="59.25" customHeight="1">
      <c r="A236" s="33" t="s">
        <v>255</v>
      </c>
      <c r="B236" s="18" t="s">
        <v>57</v>
      </c>
      <c r="C236" s="18" t="s">
        <v>25</v>
      </c>
      <c r="D236" s="18" t="s">
        <v>22</v>
      </c>
      <c r="E236" s="18" t="s">
        <v>344</v>
      </c>
      <c r="F236" s="18"/>
      <c r="G236" s="39">
        <f t="shared" si="22"/>
        <v>0</v>
      </c>
      <c r="H236" s="27">
        <f>H237</f>
        <v>360</v>
      </c>
      <c r="I236" s="27">
        <f>I237</f>
        <v>360</v>
      </c>
      <c r="J236" s="100"/>
    </row>
    <row r="237" spans="1:10" s="9" customFormat="1" ht="45" customHeight="1">
      <c r="A237" s="37" t="s">
        <v>87</v>
      </c>
      <c r="B237" s="18" t="s">
        <v>57</v>
      </c>
      <c r="C237" s="18" t="s">
        <v>25</v>
      </c>
      <c r="D237" s="18" t="s">
        <v>22</v>
      </c>
      <c r="E237" s="18" t="s">
        <v>344</v>
      </c>
      <c r="F237" s="18" t="s">
        <v>86</v>
      </c>
      <c r="G237" s="39">
        <f t="shared" si="22"/>
        <v>0</v>
      </c>
      <c r="H237" s="27">
        <v>360</v>
      </c>
      <c r="I237" s="95">
        <v>360</v>
      </c>
      <c r="J237" s="100"/>
    </row>
    <row r="238" spans="1:10" s="9" customFormat="1" ht="45" customHeight="1">
      <c r="A238" s="138" t="s">
        <v>329</v>
      </c>
      <c r="B238" s="8" t="s">
        <v>57</v>
      </c>
      <c r="C238" s="8" t="s">
        <v>25</v>
      </c>
      <c r="D238" s="8" t="s">
        <v>22</v>
      </c>
      <c r="E238" s="8" t="s">
        <v>195</v>
      </c>
      <c r="F238" s="18"/>
      <c r="G238" s="39">
        <f t="shared" si="22"/>
        <v>-70</v>
      </c>
      <c r="H238" s="27">
        <f>H243+H239</f>
        <v>4942.747</v>
      </c>
      <c r="I238" s="27">
        <f>I243+I239</f>
        <v>5012.747</v>
      </c>
      <c r="J238" s="100"/>
    </row>
    <row r="239" spans="1:10" s="9" customFormat="1" ht="30">
      <c r="A239" s="44" t="s">
        <v>235</v>
      </c>
      <c r="B239" s="8" t="s">
        <v>57</v>
      </c>
      <c r="C239" s="8" t="s">
        <v>25</v>
      </c>
      <c r="D239" s="8" t="s">
        <v>22</v>
      </c>
      <c r="E239" s="8" t="s">
        <v>196</v>
      </c>
      <c r="F239" s="18"/>
      <c r="G239" s="39">
        <f t="shared" si="22"/>
        <v>-70</v>
      </c>
      <c r="H239" s="27">
        <f>H242+H241+H240</f>
        <v>1270.747</v>
      </c>
      <c r="I239" s="27">
        <f>I242+I241+I240</f>
        <v>1340.747</v>
      </c>
      <c r="J239" s="100"/>
    </row>
    <row r="240" spans="1:10" s="9" customFormat="1" ht="15">
      <c r="A240" s="37" t="s">
        <v>208</v>
      </c>
      <c r="B240" s="8" t="s">
        <v>57</v>
      </c>
      <c r="C240" s="8" t="s">
        <v>25</v>
      </c>
      <c r="D240" s="8" t="s">
        <v>22</v>
      </c>
      <c r="E240" s="8" t="s">
        <v>196</v>
      </c>
      <c r="F240" s="18" t="s">
        <v>93</v>
      </c>
      <c r="G240" s="39">
        <f t="shared" si="22"/>
        <v>0</v>
      </c>
      <c r="H240" s="27">
        <f>143.4</f>
        <v>143.4</v>
      </c>
      <c r="I240" s="27">
        <v>143.4</v>
      </c>
      <c r="J240" s="100"/>
    </row>
    <row r="241" spans="1:10" s="9" customFormat="1" ht="45" customHeight="1">
      <c r="A241" s="37" t="s">
        <v>209</v>
      </c>
      <c r="B241" s="8" t="s">
        <v>57</v>
      </c>
      <c r="C241" s="8" t="s">
        <v>25</v>
      </c>
      <c r="D241" s="8" t="s">
        <v>22</v>
      </c>
      <c r="E241" s="8" t="s">
        <v>196</v>
      </c>
      <c r="F241" s="18" t="s">
        <v>133</v>
      </c>
      <c r="G241" s="39">
        <f t="shared" si="22"/>
        <v>0</v>
      </c>
      <c r="H241" s="27">
        <f>44.047-0.359+0.359+43.3</f>
        <v>87.347</v>
      </c>
      <c r="I241" s="27">
        <v>87.347</v>
      </c>
      <c r="J241" s="100"/>
    </row>
    <row r="242" spans="1:10" s="9" customFormat="1" ht="45" customHeight="1">
      <c r="A242" s="37" t="s">
        <v>87</v>
      </c>
      <c r="B242" s="8" t="s">
        <v>57</v>
      </c>
      <c r="C242" s="8" t="s">
        <v>25</v>
      </c>
      <c r="D242" s="8" t="s">
        <v>22</v>
      </c>
      <c r="E242" s="8" t="s">
        <v>196</v>
      </c>
      <c r="F242" s="18" t="s">
        <v>86</v>
      </c>
      <c r="G242" s="39">
        <f t="shared" si="22"/>
        <v>-70</v>
      </c>
      <c r="H242" s="27">
        <f>1110-70</f>
        <v>1040</v>
      </c>
      <c r="I242" s="27">
        <v>1110</v>
      </c>
      <c r="J242" s="100"/>
    </row>
    <row r="243" spans="1:10" s="9" customFormat="1" ht="58.5" customHeight="1">
      <c r="A243" s="45" t="s">
        <v>294</v>
      </c>
      <c r="B243" s="18" t="s">
        <v>57</v>
      </c>
      <c r="C243" s="18" t="s">
        <v>25</v>
      </c>
      <c r="D243" s="18" t="s">
        <v>22</v>
      </c>
      <c r="E243" s="18" t="s">
        <v>266</v>
      </c>
      <c r="F243" s="18"/>
      <c r="G243" s="39">
        <f t="shared" si="22"/>
        <v>0</v>
      </c>
      <c r="H243" s="27">
        <f>H244+H248+H252</f>
        <v>3672</v>
      </c>
      <c r="I243" s="27">
        <f>I244+I248+I252</f>
        <v>3672</v>
      </c>
      <c r="J243" s="100"/>
    </row>
    <row r="244" spans="1:10" s="9" customFormat="1" ht="90">
      <c r="A244" s="45" t="s">
        <v>295</v>
      </c>
      <c r="B244" s="18" t="s">
        <v>57</v>
      </c>
      <c r="C244" s="18" t="s">
        <v>25</v>
      </c>
      <c r="D244" s="18" t="s">
        <v>22</v>
      </c>
      <c r="E244" s="18" t="s">
        <v>267</v>
      </c>
      <c r="F244" s="18"/>
      <c r="G244" s="39">
        <f t="shared" si="22"/>
        <v>0</v>
      </c>
      <c r="H244" s="27">
        <f>H245+H246+H247</f>
        <v>2728.9</v>
      </c>
      <c r="I244" s="27">
        <f>I245+I246+I247</f>
        <v>2728.9</v>
      </c>
      <c r="J244" s="100"/>
    </row>
    <row r="245" spans="1:10" s="9" customFormat="1" ht="15">
      <c r="A245" s="37" t="s">
        <v>208</v>
      </c>
      <c r="B245" s="18" t="s">
        <v>57</v>
      </c>
      <c r="C245" s="18" t="s">
        <v>25</v>
      </c>
      <c r="D245" s="18" t="s">
        <v>22</v>
      </c>
      <c r="E245" s="18" t="s">
        <v>267</v>
      </c>
      <c r="F245" s="18" t="s">
        <v>93</v>
      </c>
      <c r="G245" s="39">
        <f t="shared" si="22"/>
        <v>0</v>
      </c>
      <c r="H245" s="27">
        <v>2095.9</v>
      </c>
      <c r="I245" s="95">
        <v>2095.9</v>
      </c>
      <c r="J245" s="100"/>
    </row>
    <row r="246" spans="1:10" s="9" customFormat="1" ht="30" hidden="1">
      <c r="A246" s="37" t="s">
        <v>104</v>
      </c>
      <c r="B246" s="18" t="s">
        <v>57</v>
      </c>
      <c r="C246" s="18" t="s">
        <v>25</v>
      </c>
      <c r="D246" s="18" t="s">
        <v>22</v>
      </c>
      <c r="E246" s="18" t="s">
        <v>267</v>
      </c>
      <c r="F246" s="18" t="s">
        <v>103</v>
      </c>
      <c r="G246" s="39">
        <f t="shared" si="22"/>
        <v>0</v>
      </c>
      <c r="H246" s="27"/>
      <c r="I246" s="95"/>
      <c r="J246" s="100"/>
    </row>
    <row r="247" spans="1:10" s="9" customFormat="1" ht="46.5" customHeight="1">
      <c r="A247" s="37" t="s">
        <v>209</v>
      </c>
      <c r="B247" s="18" t="s">
        <v>57</v>
      </c>
      <c r="C247" s="18" t="s">
        <v>25</v>
      </c>
      <c r="D247" s="18" t="s">
        <v>22</v>
      </c>
      <c r="E247" s="18" t="s">
        <v>267</v>
      </c>
      <c r="F247" s="18" t="s">
        <v>133</v>
      </c>
      <c r="G247" s="39">
        <f t="shared" si="22"/>
        <v>0</v>
      </c>
      <c r="H247" s="27">
        <v>633</v>
      </c>
      <c r="I247" s="95">
        <v>633</v>
      </c>
      <c r="J247" s="100"/>
    </row>
    <row r="248" spans="1:10" s="9" customFormat="1" ht="90">
      <c r="A248" s="66" t="s">
        <v>296</v>
      </c>
      <c r="B248" s="18" t="s">
        <v>57</v>
      </c>
      <c r="C248" s="18" t="s">
        <v>25</v>
      </c>
      <c r="D248" s="18" t="s">
        <v>22</v>
      </c>
      <c r="E248" s="18" t="s">
        <v>268</v>
      </c>
      <c r="F248" s="18"/>
      <c r="G248" s="39">
        <f t="shared" si="22"/>
        <v>0</v>
      </c>
      <c r="H248" s="27">
        <f>H249+H250+H251</f>
        <v>917.0999999999999</v>
      </c>
      <c r="I248" s="27">
        <f>I249+I250+I251</f>
        <v>917.0999999999999</v>
      </c>
      <c r="J248" s="100"/>
    </row>
    <row r="249" spans="1:10" s="9" customFormat="1" ht="15">
      <c r="A249" s="37" t="s">
        <v>208</v>
      </c>
      <c r="B249" s="18" t="s">
        <v>57</v>
      </c>
      <c r="C249" s="18" t="s">
        <v>25</v>
      </c>
      <c r="D249" s="18" t="s">
        <v>22</v>
      </c>
      <c r="E249" s="18" t="s">
        <v>268</v>
      </c>
      <c r="F249" s="18" t="s">
        <v>93</v>
      </c>
      <c r="G249" s="39">
        <f t="shared" si="22"/>
        <v>0</v>
      </c>
      <c r="H249" s="27">
        <v>704.4</v>
      </c>
      <c r="I249" s="95">
        <v>704.4</v>
      </c>
      <c r="J249" s="100"/>
    </row>
    <row r="250" spans="1:10" s="9" customFormat="1" ht="30" hidden="1">
      <c r="A250" s="37" t="s">
        <v>104</v>
      </c>
      <c r="B250" s="18" t="s">
        <v>57</v>
      </c>
      <c r="C250" s="18" t="s">
        <v>25</v>
      </c>
      <c r="D250" s="18" t="s">
        <v>22</v>
      </c>
      <c r="E250" s="18" t="s">
        <v>268</v>
      </c>
      <c r="F250" s="18" t="s">
        <v>103</v>
      </c>
      <c r="G250" s="39">
        <f t="shared" si="22"/>
        <v>0</v>
      </c>
      <c r="H250" s="27"/>
      <c r="I250" s="95"/>
      <c r="J250" s="100"/>
    </row>
    <row r="251" spans="1:10" s="9" customFormat="1" ht="46.5" customHeight="1">
      <c r="A251" s="37" t="s">
        <v>209</v>
      </c>
      <c r="B251" s="18" t="s">
        <v>57</v>
      </c>
      <c r="C251" s="18" t="s">
        <v>25</v>
      </c>
      <c r="D251" s="18" t="s">
        <v>22</v>
      </c>
      <c r="E251" s="18" t="s">
        <v>268</v>
      </c>
      <c r="F251" s="18" t="s">
        <v>133</v>
      </c>
      <c r="G251" s="39">
        <f t="shared" si="22"/>
        <v>0</v>
      </c>
      <c r="H251" s="27">
        <v>212.7</v>
      </c>
      <c r="I251" s="95">
        <v>212.7</v>
      </c>
      <c r="J251" s="100"/>
    </row>
    <row r="252" spans="1:10" s="9" customFormat="1" ht="74.25" customHeight="1">
      <c r="A252" s="66" t="s">
        <v>297</v>
      </c>
      <c r="B252" s="18" t="s">
        <v>57</v>
      </c>
      <c r="C252" s="18" t="s">
        <v>25</v>
      </c>
      <c r="D252" s="18" t="s">
        <v>22</v>
      </c>
      <c r="E252" s="18" t="s">
        <v>269</v>
      </c>
      <c r="F252" s="18"/>
      <c r="G252" s="39">
        <f t="shared" si="22"/>
        <v>0</v>
      </c>
      <c r="H252" s="27">
        <f>H253</f>
        <v>26</v>
      </c>
      <c r="I252" s="27">
        <f>I253</f>
        <v>26</v>
      </c>
      <c r="J252" s="100"/>
    </row>
    <row r="253" spans="1:10" s="9" customFormat="1" ht="46.5" customHeight="1">
      <c r="A253" s="44" t="s">
        <v>87</v>
      </c>
      <c r="B253" s="18" t="s">
        <v>57</v>
      </c>
      <c r="C253" s="18" t="s">
        <v>25</v>
      </c>
      <c r="D253" s="18" t="s">
        <v>22</v>
      </c>
      <c r="E253" s="18" t="s">
        <v>269</v>
      </c>
      <c r="F253" s="18" t="s">
        <v>86</v>
      </c>
      <c r="G253" s="39">
        <f t="shared" si="22"/>
        <v>0</v>
      </c>
      <c r="H253" s="27">
        <v>26</v>
      </c>
      <c r="I253" s="95">
        <v>26</v>
      </c>
      <c r="J253" s="100"/>
    </row>
    <row r="254" spans="1:10" s="5" customFormat="1" ht="27.75" customHeight="1" hidden="1">
      <c r="A254" s="80" t="s">
        <v>92</v>
      </c>
      <c r="B254" s="8" t="s">
        <v>57</v>
      </c>
      <c r="C254" s="8" t="s">
        <v>25</v>
      </c>
      <c r="D254" s="8" t="s">
        <v>22</v>
      </c>
      <c r="E254" s="8" t="s">
        <v>140</v>
      </c>
      <c r="F254" s="8"/>
      <c r="G254" s="39">
        <f>H254-I254</f>
        <v>0</v>
      </c>
      <c r="H254" s="26">
        <f>H255</f>
        <v>0</v>
      </c>
      <c r="I254" s="26">
        <f>I255</f>
        <v>0</v>
      </c>
      <c r="J254" s="98"/>
    </row>
    <row r="255" spans="1:10" s="5" customFormat="1" ht="75" hidden="1">
      <c r="A255" s="45" t="s">
        <v>221</v>
      </c>
      <c r="B255" s="8" t="s">
        <v>57</v>
      </c>
      <c r="C255" s="8" t="s">
        <v>25</v>
      </c>
      <c r="D255" s="8" t="s">
        <v>22</v>
      </c>
      <c r="E255" s="8" t="s">
        <v>220</v>
      </c>
      <c r="F255" s="8"/>
      <c r="G255" s="39">
        <f>H255-I255</f>
        <v>0</v>
      </c>
      <c r="H255" s="26">
        <f>H256+H257</f>
        <v>0</v>
      </c>
      <c r="I255" s="26">
        <f>I256+I257</f>
        <v>0</v>
      </c>
      <c r="J255" s="98"/>
    </row>
    <row r="256" spans="1:10" s="5" customFormat="1" ht="15" hidden="1">
      <c r="A256" s="37" t="s">
        <v>208</v>
      </c>
      <c r="B256" s="8" t="s">
        <v>57</v>
      </c>
      <c r="C256" s="8" t="s">
        <v>25</v>
      </c>
      <c r="D256" s="8" t="s">
        <v>22</v>
      </c>
      <c r="E256" s="8" t="s">
        <v>220</v>
      </c>
      <c r="F256" s="8" t="s">
        <v>93</v>
      </c>
      <c r="G256" s="39">
        <f>H256-I256</f>
        <v>0</v>
      </c>
      <c r="H256" s="26"/>
      <c r="I256" s="92"/>
      <c r="J256" s="98"/>
    </row>
    <row r="257" spans="1:10" s="5" customFormat="1" ht="45.75" customHeight="1" hidden="1">
      <c r="A257" s="37" t="s">
        <v>209</v>
      </c>
      <c r="B257" s="8" t="s">
        <v>57</v>
      </c>
      <c r="C257" s="8" t="s">
        <v>25</v>
      </c>
      <c r="D257" s="8" t="s">
        <v>22</v>
      </c>
      <c r="E257" s="8" t="s">
        <v>220</v>
      </c>
      <c r="F257" s="8" t="s">
        <v>133</v>
      </c>
      <c r="G257" s="39"/>
      <c r="H257" s="26"/>
      <c r="I257" s="92"/>
      <c r="J257" s="98"/>
    </row>
    <row r="258" spans="1:10" s="9" customFormat="1" ht="15" customHeight="1">
      <c r="A258" s="36" t="s">
        <v>28</v>
      </c>
      <c r="B258" s="7" t="s">
        <v>57</v>
      </c>
      <c r="C258" s="7" t="s">
        <v>25</v>
      </c>
      <c r="D258" s="7" t="s">
        <v>27</v>
      </c>
      <c r="E258" s="7"/>
      <c r="F258" s="7"/>
      <c r="G258" s="39">
        <f aca="true" t="shared" si="23" ref="G258:G263">H258-I258</f>
        <v>1485.5280000000057</v>
      </c>
      <c r="H258" s="25">
        <f>H264+H290+H259</f>
        <v>112797.443</v>
      </c>
      <c r="I258" s="25">
        <f>I264+I290+I259</f>
        <v>111311.915</v>
      </c>
      <c r="J258" s="108"/>
    </row>
    <row r="259" spans="1:10" s="9" customFormat="1" ht="28.5" hidden="1">
      <c r="A259" s="121" t="s">
        <v>321</v>
      </c>
      <c r="B259" s="18" t="s">
        <v>57</v>
      </c>
      <c r="C259" s="18" t="s">
        <v>25</v>
      </c>
      <c r="D259" s="18" t="s">
        <v>27</v>
      </c>
      <c r="E259" s="18" t="s">
        <v>188</v>
      </c>
      <c r="F259" s="18"/>
      <c r="G259" s="39">
        <f t="shared" si="23"/>
        <v>0</v>
      </c>
      <c r="H259" s="27">
        <f aca="true" t="shared" si="24" ref="H259:I262">H260</f>
        <v>0</v>
      </c>
      <c r="I259" s="25">
        <f t="shared" si="24"/>
        <v>0</v>
      </c>
      <c r="J259" s="108"/>
    </row>
    <row r="260" spans="1:10" s="9" customFormat="1" ht="90" hidden="1">
      <c r="A260" s="44" t="s">
        <v>276</v>
      </c>
      <c r="B260" s="18" t="s">
        <v>57</v>
      </c>
      <c r="C260" s="18" t="s">
        <v>25</v>
      </c>
      <c r="D260" s="18" t="s">
        <v>27</v>
      </c>
      <c r="E260" s="18" t="s">
        <v>278</v>
      </c>
      <c r="F260" s="18"/>
      <c r="G260" s="39">
        <f t="shared" si="23"/>
        <v>0</v>
      </c>
      <c r="H260" s="27">
        <f t="shared" si="24"/>
        <v>0</v>
      </c>
      <c r="I260" s="27">
        <f t="shared" si="24"/>
        <v>0</v>
      </c>
      <c r="J260" s="108"/>
    </row>
    <row r="261" spans="1:10" s="9" customFormat="1" ht="57" customHeight="1" hidden="1">
      <c r="A261" s="44" t="s">
        <v>277</v>
      </c>
      <c r="B261" s="18" t="s">
        <v>57</v>
      </c>
      <c r="C261" s="18" t="s">
        <v>25</v>
      </c>
      <c r="D261" s="18" t="s">
        <v>27</v>
      </c>
      <c r="E261" s="18" t="s">
        <v>279</v>
      </c>
      <c r="F261" s="18"/>
      <c r="G261" s="39">
        <f t="shared" si="23"/>
        <v>0</v>
      </c>
      <c r="H261" s="27">
        <f t="shared" si="24"/>
        <v>0</v>
      </c>
      <c r="I261" s="27">
        <f t="shared" si="24"/>
        <v>0</v>
      </c>
      <c r="J261" s="108"/>
    </row>
    <row r="262" spans="1:10" s="9" customFormat="1" ht="60" hidden="1">
      <c r="A262" s="44" t="s">
        <v>298</v>
      </c>
      <c r="B262" s="18" t="s">
        <v>57</v>
      </c>
      <c r="C262" s="18" t="s">
        <v>25</v>
      </c>
      <c r="D262" s="18" t="s">
        <v>27</v>
      </c>
      <c r="E262" s="18" t="s">
        <v>280</v>
      </c>
      <c r="F262" s="18"/>
      <c r="G262" s="39">
        <f t="shared" si="23"/>
        <v>0</v>
      </c>
      <c r="H262" s="27">
        <f t="shared" si="24"/>
        <v>0</v>
      </c>
      <c r="I262" s="27">
        <f t="shared" si="24"/>
        <v>0</v>
      </c>
      <c r="J262" s="108"/>
    </row>
    <row r="263" spans="1:10" s="9" customFormat="1" ht="45" hidden="1">
      <c r="A263" s="44" t="s">
        <v>87</v>
      </c>
      <c r="B263" s="18" t="s">
        <v>57</v>
      </c>
      <c r="C263" s="18" t="s">
        <v>25</v>
      </c>
      <c r="D263" s="18" t="s">
        <v>27</v>
      </c>
      <c r="E263" s="18" t="s">
        <v>280</v>
      </c>
      <c r="F263" s="18" t="s">
        <v>86</v>
      </c>
      <c r="G263" s="39">
        <f t="shared" si="23"/>
        <v>0</v>
      </c>
      <c r="H263" s="27"/>
      <c r="I263" s="25"/>
      <c r="J263" s="108"/>
    </row>
    <row r="264" spans="1:10" s="5" customFormat="1" ht="45" customHeight="1">
      <c r="A264" s="138" t="s">
        <v>330</v>
      </c>
      <c r="B264" s="8" t="s">
        <v>57</v>
      </c>
      <c r="C264" s="8" t="s">
        <v>25</v>
      </c>
      <c r="D264" s="8" t="s">
        <v>27</v>
      </c>
      <c r="E264" s="8" t="s">
        <v>195</v>
      </c>
      <c r="F264" s="8"/>
      <c r="G264" s="39">
        <f>H264-I264</f>
        <v>1485.5280000000057</v>
      </c>
      <c r="H264" s="26">
        <f>H265+H277+H288</f>
        <v>105852.143</v>
      </c>
      <c r="I264" s="26">
        <f>I265+I277+I288</f>
        <v>104366.61499999999</v>
      </c>
      <c r="J264" s="97"/>
    </row>
    <row r="265" spans="1:10" s="5" customFormat="1" ht="30">
      <c r="A265" s="44" t="s">
        <v>235</v>
      </c>
      <c r="B265" s="8" t="s">
        <v>57</v>
      </c>
      <c r="C265" s="8" t="s">
        <v>25</v>
      </c>
      <c r="D265" s="8" t="s">
        <v>27</v>
      </c>
      <c r="E265" s="8" t="s">
        <v>196</v>
      </c>
      <c r="F265" s="8"/>
      <c r="G265" s="39">
        <f>H265-I265</f>
        <v>1485.5279999999984</v>
      </c>
      <c r="H265" s="26">
        <f>H267+H270+H274+H275+H273+H266+H268+H276+H272+H269+H271</f>
        <v>20687.442999999996</v>
      </c>
      <c r="I265" s="26">
        <f>I267+I270+I274+I275+I273+I266+I268+I276+I272+I269+I271</f>
        <v>19201.914999999997</v>
      </c>
      <c r="J265" s="97"/>
    </row>
    <row r="266" spans="1:10" s="5" customFormat="1" ht="15" hidden="1">
      <c r="A266" s="37" t="s">
        <v>208</v>
      </c>
      <c r="B266" s="8" t="s">
        <v>60</v>
      </c>
      <c r="C266" s="8" t="s">
        <v>25</v>
      </c>
      <c r="D266" s="8" t="s">
        <v>27</v>
      </c>
      <c r="E266" s="8" t="s">
        <v>196</v>
      </c>
      <c r="F266" s="8" t="s">
        <v>93</v>
      </c>
      <c r="G266" s="39">
        <f>H266-I266</f>
        <v>0</v>
      </c>
      <c r="H266" s="26"/>
      <c r="I266" s="92"/>
      <c r="J266" s="97"/>
    </row>
    <row r="267" spans="1:10" s="5" customFormat="1" ht="30">
      <c r="A267" s="44" t="s">
        <v>104</v>
      </c>
      <c r="B267" s="8" t="s">
        <v>57</v>
      </c>
      <c r="C267" s="8" t="s">
        <v>25</v>
      </c>
      <c r="D267" s="8" t="s">
        <v>27</v>
      </c>
      <c r="E267" s="8" t="s">
        <v>196</v>
      </c>
      <c r="F267" s="8" t="s">
        <v>103</v>
      </c>
      <c r="G267" s="39">
        <f aca="true" t="shared" si="25" ref="G267:G276">H267-I267</f>
        <v>-20.783999999999978</v>
      </c>
      <c r="H267" s="26">
        <f>175-10-0.743-5.1-12.33-1.82-0.49-3.45-0.13-5-2.85-9.3-7.19+7-1.894-2.59-3.67-5.05-6-8.58</f>
        <v>95.81300000000002</v>
      </c>
      <c r="I267" s="92">
        <v>116.597</v>
      </c>
      <c r="J267" s="98"/>
    </row>
    <row r="268" spans="1:10" s="5" customFormat="1" ht="45.75" customHeight="1" hidden="1">
      <c r="A268" s="33" t="s">
        <v>233</v>
      </c>
      <c r="B268" s="8" t="s">
        <v>57</v>
      </c>
      <c r="C268" s="8" t="s">
        <v>25</v>
      </c>
      <c r="D268" s="8" t="s">
        <v>27</v>
      </c>
      <c r="E268" s="8" t="s">
        <v>196</v>
      </c>
      <c r="F268" s="8" t="s">
        <v>232</v>
      </c>
      <c r="G268" s="39">
        <f t="shared" si="25"/>
        <v>0</v>
      </c>
      <c r="H268" s="26"/>
      <c r="I268" s="92"/>
      <c r="J268" s="98"/>
    </row>
    <row r="269" spans="1:10" s="5" customFormat="1" ht="45.75" customHeight="1">
      <c r="A269" s="37" t="s">
        <v>209</v>
      </c>
      <c r="B269" s="8" t="s">
        <v>57</v>
      </c>
      <c r="C269" s="8" t="s">
        <v>25</v>
      </c>
      <c r="D269" s="8" t="s">
        <v>27</v>
      </c>
      <c r="E269" s="8" t="s">
        <v>196</v>
      </c>
      <c r="F269" s="8" t="s">
        <v>133</v>
      </c>
      <c r="G269" s="39">
        <f t="shared" si="25"/>
        <v>0</v>
      </c>
      <c r="H269" s="26">
        <f>358.544+0.359-0.304</f>
        <v>358.599</v>
      </c>
      <c r="I269" s="92">
        <v>358.599</v>
      </c>
      <c r="J269" s="98"/>
    </row>
    <row r="270" spans="1:10" s="5" customFormat="1" ht="45">
      <c r="A270" s="44" t="s">
        <v>87</v>
      </c>
      <c r="B270" s="8" t="s">
        <v>57</v>
      </c>
      <c r="C270" s="8" t="s">
        <v>25</v>
      </c>
      <c r="D270" s="8" t="s">
        <v>27</v>
      </c>
      <c r="E270" s="8" t="s">
        <v>196</v>
      </c>
      <c r="F270" s="8" t="s">
        <v>86</v>
      </c>
      <c r="G270" s="39">
        <f t="shared" si="25"/>
        <v>1458.423999999999</v>
      </c>
      <c r="H270" s="120">
        <f>19200-1000-1110+18.087+130.293+10+13.458+0.03+3.183+6.872+5.1+6.27+8+4.454+59.64+57.075-24.097+12.33+1.82+8+100+101.4+2.4+0.048-3.811-2.85+9.3+7.19-4-7-58.106+33+0.001+150+8-0.1+309.03+6+5.05+45.25-0.001+750+184.76+12+20.54</f>
        <v>19078.615999999998</v>
      </c>
      <c r="I270" s="120">
        <v>17620.192</v>
      </c>
      <c r="J270" s="98"/>
    </row>
    <row r="271" spans="1:10" s="5" customFormat="1" ht="45">
      <c r="A271" s="44" t="s">
        <v>395</v>
      </c>
      <c r="B271" s="8" t="s">
        <v>57</v>
      </c>
      <c r="C271" s="8" t="s">
        <v>25</v>
      </c>
      <c r="D271" s="8" t="s">
        <v>27</v>
      </c>
      <c r="E271" s="8" t="s">
        <v>196</v>
      </c>
      <c r="F271" s="8" t="s">
        <v>118</v>
      </c>
      <c r="G271" s="39">
        <f t="shared" si="25"/>
        <v>20.464999999999996</v>
      </c>
      <c r="H271" s="120">
        <f>35.206+3.811+11.465+9</f>
        <v>59.482</v>
      </c>
      <c r="I271" s="120">
        <v>39.017</v>
      </c>
      <c r="J271" s="98"/>
    </row>
    <row r="272" spans="1:10" s="5" customFormat="1" ht="45">
      <c r="A272" s="66" t="s">
        <v>387</v>
      </c>
      <c r="B272" s="8" t="s">
        <v>57</v>
      </c>
      <c r="C272" s="8" t="s">
        <v>25</v>
      </c>
      <c r="D272" s="8" t="s">
        <v>27</v>
      </c>
      <c r="E272" s="8" t="s">
        <v>196</v>
      </c>
      <c r="F272" s="8" t="s">
        <v>386</v>
      </c>
      <c r="G272" s="39">
        <f t="shared" si="25"/>
        <v>0</v>
      </c>
      <c r="H272" s="120">
        <v>30.36</v>
      </c>
      <c r="I272" s="120">
        <v>30.36</v>
      </c>
      <c r="J272" s="98"/>
    </row>
    <row r="273" spans="1:10" s="5" customFormat="1" ht="45">
      <c r="A273" s="44" t="s">
        <v>244</v>
      </c>
      <c r="B273" s="8" t="s">
        <v>57</v>
      </c>
      <c r="C273" s="8" t="s">
        <v>25</v>
      </c>
      <c r="D273" s="8" t="s">
        <v>27</v>
      </c>
      <c r="E273" s="8" t="s">
        <v>196</v>
      </c>
      <c r="F273" s="8" t="s">
        <v>98</v>
      </c>
      <c r="G273" s="39">
        <f t="shared" si="25"/>
        <v>0</v>
      </c>
      <c r="H273" s="120">
        <f>165.673-2</f>
        <v>163.673</v>
      </c>
      <c r="I273" s="120">
        <v>163.673</v>
      </c>
      <c r="J273" s="98"/>
    </row>
    <row r="274" spans="1:10" s="5" customFormat="1" ht="30">
      <c r="A274" s="44" t="s">
        <v>108</v>
      </c>
      <c r="B274" s="8" t="s">
        <v>57</v>
      </c>
      <c r="C274" s="8" t="s">
        <v>25</v>
      </c>
      <c r="D274" s="8" t="s">
        <v>27</v>
      </c>
      <c r="E274" s="8" t="s">
        <v>196</v>
      </c>
      <c r="F274" s="8" t="s">
        <v>106</v>
      </c>
      <c r="G274" s="39">
        <f t="shared" si="25"/>
        <v>-57.327999999999975</v>
      </c>
      <c r="H274" s="120">
        <f>1000-0.064-0.7-101.4-1.33-35.206-30-6.038-7.5-1.38-2-15.25-1.04-3.16-9-11.96</f>
        <v>773.972</v>
      </c>
      <c r="I274" s="120">
        <v>831.3</v>
      </c>
      <c r="J274" s="98"/>
    </row>
    <row r="275" spans="1:10" s="5" customFormat="1" ht="15">
      <c r="A275" s="45" t="s">
        <v>109</v>
      </c>
      <c r="B275" s="8" t="s">
        <v>57</v>
      </c>
      <c r="C275" s="8" t="s">
        <v>25</v>
      </c>
      <c r="D275" s="8" t="s">
        <v>27</v>
      </c>
      <c r="E275" s="8" t="s">
        <v>196</v>
      </c>
      <c r="F275" s="63" t="s">
        <v>107</v>
      </c>
      <c r="G275" s="39">
        <f t="shared" si="25"/>
        <v>73.5</v>
      </c>
      <c r="H275" s="120">
        <f>2+5.7+60+7.5+6</f>
        <v>81.2</v>
      </c>
      <c r="I275" s="120">
        <v>7.7</v>
      </c>
      <c r="J275" s="98"/>
    </row>
    <row r="276" spans="1:10" s="5" customFormat="1" ht="15">
      <c r="A276" s="45" t="s">
        <v>230</v>
      </c>
      <c r="B276" s="8" t="s">
        <v>57</v>
      </c>
      <c r="C276" s="8" t="s">
        <v>25</v>
      </c>
      <c r="D276" s="8" t="s">
        <v>27</v>
      </c>
      <c r="E276" s="8" t="s">
        <v>196</v>
      </c>
      <c r="F276" s="63" t="s">
        <v>228</v>
      </c>
      <c r="G276" s="39">
        <f t="shared" si="25"/>
        <v>11.250999999999998</v>
      </c>
      <c r="H276" s="120">
        <f>0.777+1.19+2.38+0.13+30+4.07+6.14+1.041</f>
        <v>45.727999999999994</v>
      </c>
      <c r="I276" s="120">
        <v>34.477</v>
      </c>
      <c r="J276" s="98"/>
    </row>
    <row r="277" spans="1:10" s="9" customFormat="1" ht="75" customHeight="1">
      <c r="A277" s="161" t="s">
        <v>299</v>
      </c>
      <c r="B277" s="18" t="s">
        <v>57</v>
      </c>
      <c r="C277" s="18" t="s">
        <v>25</v>
      </c>
      <c r="D277" s="18" t="s">
        <v>27</v>
      </c>
      <c r="E277" s="18" t="s">
        <v>197</v>
      </c>
      <c r="F277" s="18"/>
      <c r="G277" s="39">
        <f aca="true" t="shared" si="26" ref="G277:G289">H277-I277</f>
        <v>0</v>
      </c>
      <c r="H277" s="27">
        <f>H278+H282+H286</f>
        <v>84508.7</v>
      </c>
      <c r="I277" s="27">
        <f>I278+I282+I286</f>
        <v>84508.7</v>
      </c>
      <c r="J277" s="100"/>
    </row>
    <row r="278" spans="1:10" s="9" customFormat="1" ht="60">
      <c r="A278" s="45" t="s">
        <v>300</v>
      </c>
      <c r="B278" s="18" t="s">
        <v>57</v>
      </c>
      <c r="C278" s="18" t="s">
        <v>25</v>
      </c>
      <c r="D278" s="18" t="s">
        <v>27</v>
      </c>
      <c r="E278" s="18" t="s">
        <v>261</v>
      </c>
      <c r="F278" s="18"/>
      <c r="G278" s="39">
        <f t="shared" si="26"/>
        <v>0</v>
      </c>
      <c r="H278" s="27">
        <f>H280+H281+H279</f>
        <v>62731.4</v>
      </c>
      <c r="I278" s="27">
        <f>I280+I281+I279</f>
        <v>62731.4</v>
      </c>
      <c r="J278" s="100"/>
    </row>
    <row r="279" spans="1:10" s="9" customFormat="1" ht="15">
      <c r="A279" s="37" t="s">
        <v>208</v>
      </c>
      <c r="B279" s="18" t="s">
        <v>57</v>
      </c>
      <c r="C279" s="18" t="s">
        <v>25</v>
      </c>
      <c r="D279" s="18" t="s">
        <v>27</v>
      </c>
      <c r="E279" s="18" t="s">
        <v>261</v>
      </c>
      <c r="F279" s="18" t="s">
        <v>93</v>
      </c>
      <c r="G279" s="39">
        <f t="shared" si="26"/>
        <v>0</v>
      </c>
      <c r="H279" s="27">
        <v>48180.8</v>
      </c>
      <c r="I279" s="95">
        <v>48180.8</v>
      </c>
      <c r="J279" s="100"/>
    </row>
    <row r="280" spans="1:10" s="9" customFormat="1" ht="30">
      <c r="A280" s="37" t="s">
        <v>104</v>
      </c>
      <c r="B280" s="18" t="s">
        <v>57</v>
      </c>
      <c r="C280" s="18" t="s">
        <v>25</v>
      </c>
      <c r="D280" s="18" t="s">
        <v>27</v>
      </c>
      <c r="E280" s="18" t="s">
        <v>261</v>
      </c>
      <c r="F280" s="18" t="s">
        <v>103</v>
      </c>
      <c r="G280" s="39">
        <f t="shared" si="26"/>
        <v>0</v>
      </c>
      <c r="H280" s="27">
        <f>1.8</f>
        <v>1.8</v>
      </c>
      <c r="I280" s="95">
        <v>1.8</v>
      </c>
      <c r="J280" s="100"/>
    </row>
    <row r="281" spans="1:10" s="9" customFormat="1" ht="46.5" customHeight="1">
      <c r="A281" s="37" t="s">
        <v>209</v>
      </c>
      <c r="B281" s="18" t="s">
        <v>57</v>
      </c>
      <c r="C281" s="18" t="s">
        <v>25</v>
      </c>
      <c r="D281" s="18" t="s">
        <v>27</v>
      </c>
      <c r="E281" s="18" t="s">
        <v>261</v>
      </c>
      <c r="F281" s="18" t="s">
        <v>133</v>
      </c>
      <c r="G281" s="39">
        <f t="shared" si="26"/>
        <v>0</v>
      </c>
      <c r="H281" s="27">
        <f>14550.6-1.8</f>
        <v>14548.800000000001</v>
      </c>
      <c r="I281" s="95">
        <v>14548.8</v>
      </c>
      <c r="J281" s="100"/>
    </row>
    <row r="282" spans="1:10" s="9" customFormat="1" ht="60">
      <c r="A282" s="66" t="s">
        <v>301</v>
      </c>
      <c r="B282" s="18" t="s">
        <v>57</v>
      </c>
      <c r="C282" s="18" t="s">
        <v>25</v>
      </c>
      <c r="D282" s="18" t="s">
        <v>27</v>
      </c>
      <c r="E282" s="18" t="s">
        <v>262</v>
      </c>
      <c r="F282" s="18"/>
      <c r="G282" s="39">
        <f t="shared" si="26"/>
        <v>0</v>
      </c>
      <c r="H282" s="27">
        <f>H283+H284+H285</f>
        <v>17693.5</v>
      </c>
      <c r="I282" s="27">
        <f>I283+I284+I285</f>
        <v>17693.5</v>
      </c>
      <c r="J282" s="100"/>
    </row>
    <row r="283" spans="1:10" s="9" customFormat="1" ht="15">
      <c r="A283" s="37" t="s">
        <v>208</v>
      </c>
      <c r="B283" s="18" t="s">
        <v>57</v>
      </c>
      <c r="C283" s="18" t="s">
        <v>25</v>
      </c>
      <c r="D283" s="18" t="s">
        <v>27</v>
      </c>
      <c r="E283" s="18" t="s">
        <v>262</v>
      </c>
      <c r="F283" s="18" t="s">
        <v>93</v>
      </c>
      <c r="G283" s="39">
        <f t="shared" si="26"/>
        <v>0</v>
      </c>
      <c r="H283" s="27">
        <v>13589.5</v>
      </c>
      <c r="I283" s="95">
        <v>13589.5</v>
      </c>
      <c r="J283" s="100"/>
    </row>
    <row r="284" spans="1:10" s="9" customFormat="1" ht="30">
      <c r="A284" s="37" t="s">
        <v>104</v>
      </c>
      <c r="B284" s="18" t="s">
        <v>57</v>
      </c>
      <c r="C284" s="18" t="s">
        <v>25</v>
      </c>
      <c r="D284" s="18" t="s">
        <v>27</v>
      </c>
      <c r="E284" s="18" t="s">
        <v>262</v>
      </c>
      <c r="F284" s="18" t="s">
        <v>103</v>
      </c>
      <c r="G284" s="39">
        <f t="shared" si="26"/>
        <v>0</v>
      </c>
      <c r="H284" s="27">
        <f>0.3</f>
        <v>0.3</v>
      </c>
      <c r="I284" s="95">
        <v>0.3</v>
      </c>
      <c r="J284" s="100"/>
    </row>
    <row r="285" spans="1:10" s="9" customFormat="1" ht="46.5" customHeight="1">
      <c r="A285" s="37" t="s">
        <v>209</v>
      </c>
      <c r="B285" s="18" t="s">
        <v>57</v>
      </c>
      <c r="C285" s="18" t="s">
        <v>25</v>
      </c>
      <c r="D285" s="18" t="s">
        <v>27</v>
      </c>
      <c r="E285" s="18" t="s">
        <v>262</v>
      </c>
      <c r="F285" s="18" t="s">
        <v>133</v>
      </c>
      <c r="G285" s="39">
        <f t="shared" si="26"/>
        <v>0</v>
      </c>
      <c r="H285" s="27">
        <f>4104-0.3</f>
        <v>4103.7</v>
      </c>
      <c r="I285" s="95">
        <v>4103.7</v>
      </c>
      <c r="J285" s="100"/>
    </row>
    <row r="286" spans="1:10" s="9" customFormat="1" ht="60">
      <c r="A286" s="66" t="s">
        <v>302</v>
      </c>
      <c r="B286" s="18" t="s">
        <v>57</v>
      </c>
      <c r="C286" s="18" t="s">
        <v>25</v>
      </c>
      <c r="D286" s="18" t="s">
        <v>27</v>
      </c>
      <c r="E286" s="18" t="s">
        <v>263</v>
      </c>
      <c r="F286" s="18"/>
      <c r="G286" s="39">
        <f t="shared" si="26"/>
        <v>0</v>
      </c>
      <c r="H286" s="27">
        <f>H287</f>
        <v>4083.8</v>
      </c>
      <c r="I286" s="27">
        <f>I287</f>
        <v>4083.8</v>
      </c>
      <c r="J286" s="100"/>
    </row>
    <row r="287" spans="1:10" s="9" customFormat="1" ht="46.5" customHeight="1">
      <c r="A287" s="44" t="s">
        <v>87</v>
      </c>
      <c r="B287" s="18" t="s">
        <v>57</v>
      </c>
      <c r="C287" s="18" t="s">
        <v>25</v>
      </c>
      <c r="D287" s="18" t="s">
        <v>27</v>
      </c>
      <c r="E287" s="18" t="s">
        <v>263</v>
      </c>
      <c r="F287" s="18" t="s">
        <v>86</v>
      </c>
      <c r="G287" s="39">
        <f t="shared" si="26"/>
        <v>0</v>
      </c>
      <c r="H287" s="27">
        <v>4083.8</v>
      </c>
      <c r="I287" s="95">
        <v>4083.8</v>
      </c>
      <c r="J287" s="100"/>
    </row>
    <row r="288" spans="1:10" s="9" customFormat="1" ht="60">
      <c r="A288" s="33" t="s">
        <v>303</v>
      </c>
      <c r="B288" s="18" t="s">
        <v>57</v>
      </c>
      <c r="C288" s="18" t="s">
        <v>25</v>
      </c>
      <c r="D288" s="18" t="s">
        <v>27</v>
      </c>
      <c r="E288" s="18" t="s">
        <v>344</v>
      </c>
      <c r="F288" s="18"/>
      <c r="G288" s="39">
        <f t="shared" si="26"/>
        <v>0</v>
      </c>
      <c r="H288" s="27">
        <f>H289</f>
        <v>656</v>
      </c>
      <c r="I288" s="27">
        <f>I289</f>
        <v>656</v>
      </c>
      <c r="J288" s="153"/>
    </row>
    <row r="289" spans="1:10" s="9" customFormat="1" ht="45">
      <c r="A289" s="37" t="s">
        <v>87</v>
      </c>
      <c r="B289" s="18" t="s">
        <v>57</v>
      </c>
      <c r="C289" s="18" t="s">
        <v>25</v>
      </c>
      <c r="D289" s="18" t="s">
        <v>27</v>
      </c>
      <c r="E289" s="18" t="s">
        <v>344</v>
      </c>
      <c r="F289" s="18" t="s">
        <v>86</v>
      </c>
      <c r="G289" s="39">
        <f t="shared" si="26"/>
        <v>0</v>
      </c>
      <c r="H289" s="27">
        <v>656</v>
      </c>
      <c r="I289" s="27">
        <v>656</v>
      </c>
      <c r="J289" s="153"/>
    </row>
    <row r="290" spans="1:10" s="5" customFormat="1" ht="30">
      <c r="A290" s="80" t="s">
        <v>92</v>
      </c>
      <c r="B290" s="8" t="s">
        <v>57</v>
      </c>
      <c r="C290" s="8" t="s">
        <v>25</v>
      </c>
      <c r="D290" s="8" t="s">
        <v>27</v>
      </c>
      <c r="E290" s="8" t="s">
        <v>140</v>
      </c>
      <c r="F290" s="63"/>
      <c r="G290" s="39">
        <f aca="true" t="shared" si="27" ref="G290:G322">H290-I290</f>
        <v>0</v>
      </c>
      <c r="H290" s="26">
        <f>H295+H291+H293</f>
        <v>6945.300000000001</v>
      </c>
      <c r="I290" s="26">
        <f>I295+I291+I293</f>
        <v>6945.300000000001</v>
      </c>
      <c r="J290" s="98"/>
    </row>
    <row r="291" spans="1:10" s="9" customFormat="1" ht="48.75" customHeight="1">
      <c r="A291" s="45" t="s">
        <v>304</v>
      </c>
      <c r="B291" s="18" t="s">
        <v>57</v>
      </c>
      <c r="C291" s="18" t="s">
        <v>25</v>
      </c>
      <c r="D291" s="18" t="s">
        <v>27</v>
      </c>
      <c r="E291" s="18" t="s">
        <v>200</v>
      </c>
      <c r="F291" s="18"/>
      <c r="G291" s="39">
        <f t="shared" si="27"/>
        <v>0</v>
      </c>
      <c r="H291" s="27">
        <f>H292</f>
        <v>5320.3</v>
      </c>
      <c r="I291" s="27">
        <f>I292</f>
        <v>5320.3</v>
      </c>
      <c r="J291" s="100"/>
    </row>
    <row r="292" spans="1:10" s="9" customFormat="1" ht="30">
      <c r="A292" s="37" t="s">
        <v>241</v>
      </c>
      <c r="B292" s="18" t="s">
        <v>57</v>
      </c>
      <c r="C292" s="18" t="s">
        <v>25</v>
      </c>
      <c r="D292" s="18" t="s">
        <v>27</v>
      </c>
      <c r="E292" s="18" t="s">
        <v>200</v>
      </c>
      <c r="F292" s="18" t="s">
        <v>242</v>
      </c>
      <c r="G292" s="39">
        <f t="shared" si="27"/>
        <v>0</v>
      </c>
      <c r="H292" s="27">
        <f>3978+1342.3</f>
        <v>5320.3</v>
      </c>
      <c r="I292" s="95">
        <v>5320.3</v>
      </c>
      <c r="J292" s="100"/>
    </row>
    <row r="293" spans="1:11" s="5" customFormat="1" ht="91.5" customHeight="1">
      <c r="A293" s="44" t="s">
        <v>217</v>
      </c>
      <c r="B293" s="14" t="s">
        <v>57</v>
      </c>
      <c r="C293" s="14" t="s">
        <v>25</v>
      </c>
      <c r="D293" s="14" t="s">
        <v>27</v>
      </c>
      <c r="E293" s="14" t="s">
        <v>172</v>
      </c>
      <c r="F293" s="14"/>
      <c r="G293" s="39">
        <f t="shared" si="27"/>
        <v>0</v>
      </c>
      <c r="H293" s="27">
        <f>H294</f>
        <v>1591.4</v>
      </c>
      <c r="I293" s="95">
        <f>I294</f>
        <v>1591.4</v>
      </c>
      <c r="J293" s="98"/>
      <c r="K293" s="28"/>
    </row>
    <row r="294" spans="1:11" s="5" customFormat="1" ht="15">
      <c r="A294" s="44" t="s">
        <v>16</v>
      </c>
      <c r="B294" s="14" t="s">
        <v>57</v>
      </c>
      <c r="C294" s="14" t="s">
        <v>25</v>
      </c>
      <c r="D294" s="14" t="s">
        <v>27</v>
      </c>
      <c r="E294" s="14" t="s">
        <v>172</v>
      </c>
      <c r="F294" s="14" t="s">
        <v>96</v>
      </c>
      <c r="G294" s="39">
        <f t="shared" si="27"/>
        <v>0</v>
      </c>
      <c r="H294" s="27">
        <f>1311.8+279.6</f>
        <v>1591.4</v>
      </c>
      <c r="I294" s="95">
        <v>1591.4</v>
      </c>
      <c r="J294" s="98"/>
      <c r="K294" s="28"/>
    </row>
    <row r="295" spans="1:10" s="5" customFormat="1" ht="75">
      <c r="A295" s="45" t="s">
        <v>221</v>
      </c>
      <c r="B295" s="8" t="s">
        <v>57</v>
      </c>
      <c r="C295" s="8" t="s">
        <v>25</v>
      </c>
      <c r="D295" s="8" t="s">
        <v>27</v>
      </c>
      <c r="E295" s="8" t="s">
        <v>220</v>
      </c>
      <c r="F295" s="8"/>
      <c r="G295" s="39">
        <f t="shared" si="27"/>
        <v>0</v>
      </c>
      <c r="H295" s="26">
        <f>H297+H296</f>
        <v>33.6</v>
      </c>
      <c r="I295" s="26">
        <f>I297+I296</f>
        <v>33.6</v>
      </c>
      <c r="J295" s="98"/>
    </row>
    <row r="296" spans="1:10" s="5" customFormat="1" ht="15">
      <c r="A296" s="45" t="s">
        <v>208</v>
      </c>
      <c r="B296" s="8" t="s">
        <v>57</v>
      </c>
      <c r="C296" s="8" t="s">
        <v>25</v>
      </c>
      <c r="D296" s="8" t="s">
        <v>27</v>
      </c>
      <c r="E296" s="8" t="s">
        <v>220</v>
      </c>
      <c r="F296" s="8" t="s">
        <v>93</v>
      </c>
      <c r="G296" s="39">
        <f t="shared" si="27"/>
        <v>0</v>
      </c>
      <c r="H296" s="26">
        <v>26</v>
      </c>
      <c r="I296" s="92">
        <v>26</v>
      </c>
      <c r="J296" s="98"/>
    </row>
    <row r="297" spans="1:10" s="5" customFormat="1" ht="45" customHeight="1">
      <c r="A297" s="37" t="s">
        <v>209</v>
      </c>
      <c r="B297" s="8" t="s">
        <v>57</v>
      </c>
      <c r="C297" s="8" t="s">
        <v>25</v>
      </c>
      <c r="D297" s="8" t="s">
        <v>27</v>
      </c>
      <c r="E297" s="8" t="s">
        <v>220</v>
      </c>
      <c r="F297" s="8" t="s">
        <v>133</v>
      </c>
      <c r="G297" s="39">
        <f t="shared" si="27"/>
        <v>0</v>
      </c>
      <c r="H297" s="26">
        <v>7.6</v>
      </c>
      <c r="I297" s="92">
        <v>7.6</v>
      </c>
      <c r="J297" s="98"/>
    </row>
    <row r="298" spans="1:11" s="5" customFormat="1" ht="15">
      <c r="A298" s="36" t="s">
        <v>234</v>
      </c>
      <c r="B298" s="7" t="s">
        <v>57</v>
      </c>
      <c r="C298" s="7" t="s">
        <v>25</v>
      </c>
      <c r="D298" s="7" t="s">
        <v>23</v>
      </c>
      <c r="E298" s="14"/>
      <c r="F298" s="14"/>
      <c r="G298" s="39">
        <f t="shared" si="27"/>
        <v>-83.46500000000015</v>
      </c>
      <c r="H298" s="24">
        <f>H299+H303+H308+H313+H324</f>
        <v>10976.445999999998</v>
      </c>
      <c r="I298" s="24">
        <f>I299+I303+I308+I313+I324</f>
        <v>11059.910999999998</v>
      </c>
      <c r="J298" s="107"/>
      <c r="K298" s="28"/>
    </row>
    <row r="299" spans="1:10" s="5" customFormat="1" ht="99.75">
      <c r="A299" s="142" t="s">
        <v>324</v>
      </c>
      <c r="B299" s="8" t="s">
        <v>57</v>
      </c>
      <c r="C299" s="8" t="s">
        <v>25</v>
      </c>
      <c r="D299" s="8" t="s">
        <v>23</v>
      </c>
      <c r="E299" s="8" t="s">
        <v>170</v>
      </c>
      <c r="F299" s="8"/>
      <c r="G299" s="39">
        <f t="shared" si="27"/>
        <v>0</v>
      </c>
      <c r="H299" s="26">
        <f>H300</f>
        <v>3575</v>
      </c>
      <c r="I299" s="92">
        <f>I300</f>
        <v>3575</v>
      </c>
      <c r="J299" s="97"/>
    </row>
    <row r="300" spans="1:10" s="5" customFormat="1" ht="18" customHeight="1">
      <c r="A300" s="45" t="s">
        <v>124</v>
      </c>
      <c r="B300" s="8" t="s">
        <v>57</v>
      </c>
      <c r="C300" s="8" t="s">
        <v>25</v>
      </c>
      <c r="D300" s="8" t="s">
        <v>23</v>
      </c>
      <c r="E300" s="8" t="s">
        <v>171</v>
      </c>
      <c r="F300" s="8"/>
      <c r="G300" s="39">
        <f t="shared" si="27"/>
        <v>0</v>
      </c>
      <c r="H300" s="26">
        <f>H301+H302</f>
        <v>3575</v>
      </c>
      <c r="I300" s="26">
        <f>I301+I302</f>
        <v>3575</v>
      </c>
      <c r="J300" s="97"/>
    </row>
    <row r="301" spans="1:10" s="5" customFormat="1" ht="45" customHeight="1">
      <c r="A301" s="78" t="s">
        <v>94</v>
      </c>
      <c r="B301" s="8" t="s">
        <v>57</v>
      </c>
      <c r="C301" s="8" t="s">
        <v>25</v>
      </c>
      <c r="D301" s="8" t="s">
        <v>23</v>
      </c>
      <c r="E301" s="8" t="s">
        <v>171</v>
      </c>
      <c r="F301" s="8" t="s">
        <v>70</v>
      </c>
      <c r="G301" s="39">
        <f t="shared" si="27"/>
        <v>0</v>
      </c>
      <c r="H301" s="26">
        <f>3425+100+50</f>
        <v>3575</v>
      </c>
      <c r="I301" s="92">
        <v>3575</v>
      </c>
      <c r="J301" s="98"/>
    </row>
    <row r="302" spans="1:10" s="5" customFormat="1" ht="15" hidden="1">
      <c r="A302" s="78" t="s">
        <v>73</v>
      </c>
      <c r="B302" s="8" t="s">
        <v>57</v>
      </c>
      <c r="C302" s="8" t="s">
        <v>25</v>
      </c>
      <c r="D302" s="8" t="s">
        <v>23</v>
      </c>
      <c r="E302" s="8" t="s">
        <v>171</v>
      </c>
      <c r="F302" s="14" t="s">
        <v>72</v>
      </c>
      <c r="G302" s="39">
        <f t="shared" si="27"/>
        <v>0</v>
      </c>
      <c r="H302" s="26"/>
      <c r="I302" s="92"/>
      <c r="J302" s="98"/>
    </row>
    <row r="303" spans="1:10" s="16" customFormat="1" ht="44.25" customHeight="1">
      <c r="A303" s="138" t="s">
        <v>328</v>
      </c>
      <c r="B303" s="8" t="s">
        <v>57</v>
      </c>
      <c r="C303" s="8" t="s">
        <v>25</v>
      </c>
      <c r="D303" s="8" t="s">
        <v>23</v>
      </c>
      <c r="E303" s="8" t="s">
        <v>192</v>
      </c>
      <c r="F303" s="20"/>
      <c r="G303" s="39">
        <f t="shared" si="27"/>
        <v>0</v>
      </c>
      <c r="H303" s="27">
        <f>H304</f>
        <v>105.6</v>
      </c>
      <c r="I303" s="27">
        <f>I304</f>
        <v>105.6</v>
      </c>
      <c r="J303" s="160"/>
    </row>
    <row r="304" spans="1:10" s="16" customFormat="1" ht="30.75" customHeight="1">
      <c r="A304" s="154" t="s">
        <v>305</v>
      </c>
      <c r="B304" s="155" t="s">
        <v>57</v>
      </c>
      <c r="C304" s="155" t="s">
        <v>25</v>
      </c>
      <c r="D304" s="155" t="s">
        <v>23</v>
      </c>
      <c r="E304" s="155" t="s">
        <v>355</v>
      </c>
      <c r="F304" s="63"/>
      <c r="G304" s="39">
        <f t="shared" si="27"/>
        <v>0</v>
      </c>
      <c r="H304" s="27">
        <f>H307+H305+H306</f>
        <v>105.6</v>
      </c>
      <c r="I304" s="27">
        <f>I307+I305+I306</f>
        <v>105.6</v>
      </c>
      <c r="J304" s="160"/>
    </row>
    <row r="305" spans="1:10" s="16" customFormat="1" ht="14.25" customHeight="1" hidden="1">
      <c r="A305" s="37" t="s">
        <v>208</v>
      </c>
      <c r="B305" s="155" t="s">
        <v>57</v>
      </c>
      <c r="C305" s="155" t="s">
        <v>25</v>
      </c>
      <c r="D305" s="155" t="s">
        <v>23</v>
      </c>
      <c r="E305" s="155" t="s">
        <v>355</v>
      </c>
      <c r="F305" s="63" t="s">
        <v>93</v>
      </c>
      <c r="G305" s="39">
        <f t="shared" si="27"/>
        <v>0</v>
      </c>
      <c r="H305" s="27"/>
      <c r="I305" s="27"/>
      <c r="J305" s="160"/>
    </row>
    <row r="306" spans="1:10" s="16" customFormat="1" ht="48" customHeight="1" hidden="1">
      <c r="A306" s="37" t="s">
        <v>209</v>
      </c>
      <c r="B306" s="155" t="s">
        <v>57</v>
      </c>
      <c r="C306" s="155" t="s">
        <v>25</v>
      </c>
      <c r="D306" s="155" t="s">
        <v>23</v>
      </c>
      <c r="E306" s="155" t="s">
        <v>355</v>
      </c>
      <c r="F306" s="63" t="s">
        <v>133</v>
      </c>
      <c r="G306" s="39">
        <f t="shared" si="27"/>
        <v>0</v>
      </c>
      <c r="H306" s="27"/>
      <c r="I306" s="27"/>
      <c r="J306" s="160"/>
    </row>
    <row r="307" spans="1:10" s="16" customFormat="1" ht="45">
      <c r="A307" s="156" t="s">
        <v>87</v>
      </c>
      <c r="B307" s="155" t="s">
        <v>57</v>
      </c>
      <c r="C307" s="155" t="s">
        <v>25</v>
      </c>
      <c r="D307" s="155" t="s">
        <v>23</v>
      </c>
      <c r="E307" s="155" t="s">
        <v>355</v>
      </c>
      <c r="F307" s="63" t="s">
        <v>86</v>
      </c>
      <c r="G307" s="39">
        <f t="shared" si="27"/>
        <v>0</v>
      </c>
      <c r="H307" s="27">
        <v>105.6</v>
      </c>
      <c r="I307" s="27">
        <v>105.6</v>
      </c>
      <c r="J307" s="160"/>
    </row>
    <row r="308" spans="1:10" s="16" customFormat="1" ht="46.5" customHeight="1">
      <c r="A308" s="138" t="s">
        <v>329</v>
      </c>
      <c r="B308" s="8" t="s">
        <v>57</v>
      </c>
      <c r="C308" s="8" t="s">
        <v>25</v>
      </c>
      <c r="D308" s="8" t="s">
        <v>23</v>
      </c>
      <c r="E308" s="8" t="s">
        <v>195</v>
      </c>
      <c r="F308" s="20"/>
      <c r="G308" s="39">
        <f t="shared" si="27"/>
        <v>0</v>
      </c>
      <c r="H308" s="27">
        <f>H309</f>
        <v>163.2</v>
      </c>
      <c r="I308" s="27">
        <f>I309</f>
        <v>163.2</v>
      </c>
      <c r="J308" s="160"/>
    </row>
    <row r="309" spans="1:10" s="16" customFormat="1" ht="30.75" customHeight="1">
      <c r="A309" s="154" t="s">
        <v>305</v>
      </c>
      <c r="B309" s="155" t="s">
        <v>57</v>
      </c>
      <c r="C309" s="155" t="s">
        <v>25</v>
      </c>
      <c r="D309" s="155" t="s">
        <v>23</v>
      </c>
      <c r="E309" s="155" t="s">
        <v>343</v>
      </c>
      <c r="F309" s="63"/>
      <c r="G309" s="39">
        <f t="shared" si="27"/>
        <v>0</v>
      </c>
      <c r="H309" s="27">
        <f>H312+H310+H311</f>
        <v>163.2</v>
      </c>
      <c r="I309" s="27">
        <f>I312+I310+I311</f>
        <v>163.2</v>
      </c>
      <c r="J309" s="160"/>
    </row>
    <row r="310" spans="1:10" s="16" customFormat="1" ht="15" hidden="1">
      <c r="A310" s="37" t="s">
        <v>208</v>
      </c>
      <c r="B310" s="155" t="s">
        <v>57</v>
      </c>
      <c r="C310" s="155" t="s">
        <v>25</v>
      </c>
      <c r="D310" s="155" t="s">
        <v>23</v>
      </c>
      <c r="E310" s="155" t="s">
        <v>343</v>
      </c>
      <c r="F310" s="63" t="s">
        <v>93</v>
      </c>
      <c r="G310" s="39">
        <f t="shared" si="27"/>
        <v>0</v>
      </c>
      <c r="H310" s="27"/>
      <c r="I310" s="27"/>
      <c r="J310" s="160"/>
    </row>
    <row r="311" spans="1:10" s="16" customFormat="1" ht="46.5" customHeight="1" hidden="1">
      <c r="A311" s="37" t="s">
        <v>209</v>
      </c>
      <c r="B311" s="155" t="s">
        <v>57</v>
      </c>
      <c r="C311" s="155" t="s">
        <v>25</v>
      </c>
      <c r="D311" s="155" t="s">
        <v>23</v>
      </c>
      <c r="E311" s="155" t="s">
        <v>343</v>
      </c>
      <c r="F311" s="63" t="s">
        <v>133</v>
      </c>
      <c r="G311" s="39">
        <f t="shared" si="27"/>
        <v>0</v>
      </c>
      <c r="H311" s="27"/>
      <c r="I311" s="27"/>
      <c r="J311" s="160"/>
    </row>
    <row r="312" spans="1:10" s="16" customFormat="1" ht="45">
      <c r="A312" s="156" t="s">
        <v>87</v>
      </c>
      <c r="B312" s="155" t="s">
        <v>57</v>
      </c>
      <c r="C312" s="155" t="s">
        <v>25</v>
      </c>
      <c r="D312" s="155" t="s">
        <v>23</v>
      </c>
      <c r="E312" s="155" t="s">
        <v>343</v>
      </c>
      <c r="F312" s="63" t="s">
        <v>86</v>
      </c>
      <c r="G312" s="39">
        <f t="shared" si="27"/>
        <v>0</v>
      </c>
      <c r="H312" s="27">
        <v>163.2</v>
      </c>
      <c r="I312" s="27">
        <v>163.2</v>
      </c>
      <c r="J312" s="160"/>
    </row>
    <row r="313" spans="1:10" s="5" customFormat="1" ht="45.75" customHeight="1">
      <c r="A313" s="139" t="s">
        <v>331</v>
      </c>
      <c r="B313" s="8" t="s">
        <v>57</v>
      </c>
      <c r="C313" s="8" t="s">
        <v>25</v>
      </c>
      <c r="D313" s="8" t="s">
        <v>23</v>
      </c>
      <c r="E313" s="8" t="s">
        <v>198</v>
      </c>
      <c r="F313" s="8"/>
      <c r="G313" s="39">
        <f t="shared" si="27"/>
        <v>-83.46500000000015</v>
      </c>
      <c r="H313" s="26">
        <f>H314</f>
        <v>7108.346</v>
      </c>
      <c r="I313" s="26">
        <f>I314</f>
        <v>7191.811</v>
      </c>
      <c r="J313" s="86"/>
    </row>
    <row r="314" spans="1:10" s="5" customFormat="1" ht="33" customHeight="1">
      <c r="A314" s="44" t="s">
        <v>235</v>
      </c>
      <c r="B314" s="8" t="s">
        <v>57</v>
      </c>
      <c r="C314" s="8" t="s">
        <v>25</v>
      </c>
      <c r="D314" s="8" t="s">
        <v>23</v>
      </c>
      <c r="E314" s="8" t="s">
        <v>199</v>
      </c>
      <c r="F314" s="63"/>
      <c r="G314" s="39">
        <f t="shared" si="27"/>
        <v>-83.46500000000015</v>
      </c>
      <c r="H314" s="26">
        <f>H315+H316+H319+H321+H322+H320+H318+H317+H323</f>
        <v>7108.346</v>
      </c>
      <c r="I314" s="26">
        <f>I315+I316+I319+I321+I322+I320+I318+I317+I323</f>
        <v>7191.811</v>
      </c>
      <c r="J314" s="103"/>
    </row>
    <row r="315" spans="1:10" s="5" customFormat="1" ht="15">
      <c r="A315" s="37" t="s">
        <v>208</v>
      </c>
      <c r="B315" s="8" t="s">
        <v>57</v>
      </c>
      <c r="C315" s="8" t="s">
        <v>25</v>
      </c>
      <c r="D315" s="8" t="s">
        <v>23</v>
      </c>
      <c r="E315" s="8" t="s">
        <v>199</v>
      </c>
      <c r="F315" s="8" t="s">
        <v>93</v>
      </c>
      <c r="G315" s="39">
        <f t="shared" si="27"/>
        <v>-40</v>
      </c>
      <c r="H315" s="120">
        <f>4299.6-180+32-40</f>
        <v>4111.6</v>
      </c>
      <c r="I315" s="120">
        <v>4151.6</v>
      </c>
      <c r="J315" s="86"/>
    </row>
    <row r="316" spans="1:10" s="5" customFormat="1" ht="30">
      <c r="A316" s="37" t="s">
        <v>104</v>
      </c>
      <c r="B316" s="8" t="s">
        <v>57</v>
      </c>
      <c r="C316" s="8" t="s">
        <v>25</v>
      </c>
      <c r="D316" s="8" t="s">
        <v>23</v>
      </c>
      <c r="E316" s="8" t="s">
        <v>199</v>
      </c>
      <c r="F316" s="8" t="s">
        <v>103</v>
      </c>
      <c r="G316" s="39">
        <f t="shared" si="27"/>
        <v>-14.619999999999997</v>
      </c>
      <c r="H316" s="120">
        <f>50+20+0.3-10-17.1-10.65+20-0.81-0.01-20+9-3.62</f>
        <v>37.11</v>
      </c>
      <c r="I316" s="120">
        <v>51.73</v>
      </c>
      <c r="J316" s="86"/>
    </row>
    <row r="317" spans="1:10" s="5" customFormat="1" ht="60">
      <c r="A317" s="33" t="s">
        <v>233</v>
      </c>
      <c r="B317" s="8" t="s">
        <v>57</v>
      </c>
      <c r="C317" s="8" t="s">
        <v>25</v>
      </c>
      <c r="D317" s="8" t="s">
        <v>23</v>
      </c>
      <c r="E317" s="8" t="s">
        <v>199</v>
      </c>
      <c r="F317" s="8" t="s">
        <v>232</v>
      </c>
      <c r="G317" s="39">
        <f t="shared" si="27"/>
        <v>0</v>
      </c>
      <c r="H317" s="120">
        <f>17.1+20.65+62</f>
        <v>99.75</v>
      </c>
      <c r="I317" s="120">
        <v>99.75</v>
      </c>
      <c r="J317" s="86"/>
    </row>
    <row r="318" spans="1:10" s="5" customFormat="1" ht="50.25" customHeight="1">
      <c r="A318" s="37" t="s">
        <v>209</v>
      </c>
      <c r="B318" s="8" t="s">
        <v>57</v>
      </c>
      <c r="C318" s="8" t="s">
        <v>25</v>
      </c>
      <c r="D318" s="8" t="s">
        <v>23</v>
      </c>
      <c r="E318" s="8" t="s">
        <v>199</v>
      </c>
      <c r="F318" s="8" t="s">
        <v>133</v>
      </c>
      <c r="G318" s="39">
        <f t="shared" si="27"/>
        <v>-12</v>
      </c>
      <c r="H318" s="120">
        <f>1298.5-54-0.3-0.055-12</f>
        <v>1232.145</v>
      </c>
      <c r="I318" s="120">
        <v>1244.145</v>
      </c>
      <c r="J318" s="86"/>
    </row>
    <row r="319" spans="1:10" s="5" customFormat="1" ht="45">
      <c r="A319" s="37" t="s">
        <v>87</v>
      </c>
      <c r="B319" s="8" t="s">
        <v>57</v>
      </c>
      <c r="C319" s="8" t="s">
        <v>25</v>
      </c>
      <c r="D319" s="8" t="s">
        <v>23</v>
      </c>
      <c r="E319" s="8" t="s">
        <v>199</v>
      </c>
      <c r="F319" s="63" t="s">
        <v>86</v>
      </c>
      <c r="G319" s="39">
        <f t="shared" si="27"/>
        <v>-16.499999999999773</v>
      </c>
      <c r="H319" s="120">
        <f>1050+12.54+80+10+1.93+1.226-1.36+20-7.5-9-20</f>
        <v>1137.8360000000002</v>
      </c>
      <c r="I319" s="120">
        <v>1154.336</v>
      </c>
      <c r="J319" s="86"/>
    </row>
    <row r="320" spans="1:10" s="5" customFormat="1" ht="45" hidden="1">
      <c r="A320" s="66" t="s">
        <v>244</v>
      </c>
      <c r="B320" s="8" t="s">
        <v>60</v>
      </c>
      <c r="C320" s="8" t="s">
        <v>25</v>
      </c>
      <c r="D320" s="8" t="s">
        <v>23</v>
      </c>
      <c r="E320" s="8" t="s">
        <v>199</v>
      </c>
      <c r="F320" s="63" t="s">
        <v>98</v>
      </c>
      <c r="G320" s="39">
        <f t="shared" si="27"/>
        <v>0</v>
      </c>
      <c r="H320" s="120"/>
      <c r="I320" s="120"/>
      <c r="J320" s="86"/>
    </row>
    <row r="321" spans="1:10" s="5" customFormat="1" ht="30">
      <c r="A321" s="66" t="s">
        <v>108</v>
      </c>
      <c r="B321" s="8" t="s">
        <v>57</v>
      </c>
      <c r="C321" s="8" t="s">
        <v>25</v>
      </c>
      <c r="D321" s="8" t="s">
        <v>23</v>
      </c>
      <c r="E321" s="8" t="s">
        <v>199</v>
      </c>
      <c r="F321" s="63" t="s">
        <v>106</v>
      </c>
      <c r="G321" s="39">
        <f t="shared" si="27"/>
        <v>-12.734999999999957</v>
      </c>
      <c r="H321" s="26">
        <f>500-1.93-10-11.465-1.27</f>
        <v>475.33500000000004</v>
      </c>
      <c r="I321" s="26">
        <v>488.07</v>
      </c>
      <c r="J321" s="86"/>
    </row>
    <row r="322" spans="1:10" s="5" customFormat="1" ht="15">
      <c r="A322" s="66" t="s">
        <v>109</v>
      </c>
      <c r="B322" s="8" t="s">
        <v>57</v>
      </c>
      <c r="C322" s="8" t="s">
        <v>25</v>
      </c>
      <c r="D322" s="8" t="s">
        <v>23</v>
      </c>
      <c r="E322" s="8" t="s">
        <v>199</v>
      </c>
      <c r="F322" s="63" t="s">
        <v>107</v>
      </c>
      <c r="G322" s="39">
        <f t="shared" si="27"/>
        <v>7.5</v>
      </c>
      <c r="H322" s="26">
        <v>7.5</v>
      </c>
      <c r="I322" s="26"/>
      <c r="J322" s="86"/>
    </row>
    <row r="323" spans="1:10" s="5" customFormat="1" ht="15">
      <c r="A323" s="66" t="s">
        <v>230</v>
      </c>
      <c r="B323" s="8" t="s">
        <v>57</v>
      </c>
      <c r="C323" s="8" t="s">
        <v>25</v>
      </c>
      <c r="D323" s="8" t="s">
        <v>23</v>
      </c>
      <c r="E323" s="8" t="s">
        <v>199</v>
      </c>
      <c r="F323" s="63" t="s">
        <v>228</v>
      </c>
      <c r="G323" s="39">
        <f aca="true" t="shared" si="28" ref="G323:G361">H323-I323</f>
        <v>4.890000000000001</v>
      </c>
      <c r="H323" s="26">
        <f>2.17+0.01+1.27+3.62</f>
        <v>7.07</v>
      </c>
      <c r="I323" s="26">
        <v>2.18</v>
      </c>
      <c r="J323" s="86"/>
    </row>
    <row r="324" spans="1:10" s="5" customFormat="1" ht="30">
      <c r="A324" s="37" t="s">
        <v>92</v>
      </c>
      <c r="B324" s="8" t="s">
        <v>57</v>
      </c>
      <c r="C324" s="8" t="s">
        <v>25</v>
      </c>
      <c r="D324" s="8" t="s">
        <v>23</v>
      </c>
      <c r="E324" s="14" t="s">
        <v>140</v>
      </c>
      <c r="F324" s="64"/>
      <c r="G324" s="39">
        <f t="shared" si="28"/>
        <v>0</v>
      </c>
      <c r="H324" s="26">
        <f>H325</f>
        <v>24.3</v>
      </c>
      <c r="I324" s="26">
        <f>I325</f>
        <v>24.3</v>
      </c>
      <c r="J324" s="86"/>
    </row>
    <row r="325" spans="1:10" s="5" customFormat="1" ht="60" customHeight="1">
      <c r="A325" s="73" t="s">
        <v>306</v>
      </c>
      <c r="B325" s="8" t="s">
        <v>57</v>
      </c>
      <c r="C325" s="8" t="s">
        <v>25</v>
      </c>
      <c r="D325" s="8" t="s">
        <v>23</v>
      </c>
      <c r="E325" s="8" t="s">
        <v>220</v>
      </c>
      <c r="F325" s="64"/>
      <c r="G325" s="39">
        <f t="shared" si="28"/>
        <v>0</v>
      </c>
      <c r="H325" s="26">
        <f>H326</f>
        <v>24.3</v>
      </c>
      <c r="I325" s="26">
        <f>I326</f>
        <v>24.3</v>
      </c>
      <c r="J325" s="86"/>
    </row>
    <row r="326" spans="1:10" s="5" customFormat="1" ht="15">
      <c r="A326" s="71" t="s">
        <v>73</v>
      </c>
      <c r="B326" s="8" t="s">
        <v>57</v>
      </c>
      <c r="C326" s="8" t="s">
        <v>25</v>
      </c>
      <c r="D326" s="8" t="s">
        <v>23</v>
      </c>
      <c r="E326" s="8" t="s">
        <v>220</v>
      </c>
      <c r="F326" s="64" t="s">
        <v>72</v>
      </c>
      <c r="G326" s="39">
        <f t="shared" si="28"/>
        <v>0</v>
      </c>
      <c r="H326" s="26">
        <v>24.3</v>
      </c>
      <c r="I326" s="26">
        <v>24.3</v>
      </c>
      <c r="J326" s="86"/>
    </row>
    <row r="327" spans="1:10" s="16" customFormat="1" ht="28.5">
      <c r="A327" s="126" t="s">
        <v>256</v>
      </c>
      <c r="B327" s="20" t="s">
        <v>57</v>
      </c>
      <c r="C327" s="20" t="s">
        <v>25</v>
      </c>
      <c r="D327" s="20" t="s">
        <v>43</v>
      </c>
      <c r="E327" s="15"/>
      <c r="F327" s="15"/>
      <c r="G327" s="39">
        <f t="shared" si="28"/>
        <v>4.759999999999998</v>
      </c>
      <c r="H327" s="24">
        <f>H328+H337+H331+H334</f>
        <v>32.516</v>
      </c>
      <c r="I327" s="24">
        <f>I328+I337+I331+I334</f>
        <v>27.756</v>
      </c>
      <c r="J327" s="99"/>
    </row>
    <row r="328" spans="1:10" s="5" customFormat="1" ht="48" customHeight="1">
      <c r="A328" s="139" t="s">
        <v>332</v>
      </c>
      <c r="B328" s="18" t="s">
        <v>57</v>
      </c>
      <c r="C328" s="8" t="s">
        <v>25</v>
      </c>
      <c r="D328" s="8" t="s">
        <v>43</v>
      </c>
      <c r="E328" s="18" t="s">
        <v>174</v>
      </c>
      <c r="F328" s="14"/>
      <c r="G328" s="39">
        <f t="shared" si="28"/>
        <v>0</v>
      </c>
      <c r="H328" s="26">
        <f>H329</f>
        <v>10</v>
      </c>
      <c r="I328" s="26">
        <f>I329</f>
        <v>10</v>
      </c>
      <c r="J328" s="98"/>
    </row>
    <row r="329" spans="1:10" s="5" customFormat="1" ht="31.5" customHeight="1">
      <c r="A329" s="37" t="s">
        <v>235</v>
      </c>
      <c r="B329" s="18" t="s">
        <v>57</v>
      </c>
      <c r="C329" s="8" t="s">
        <v>25</v>
      </c>
      <c r="D329" s="8" t="s">
        <v>43</v>
      </c>
      <c r="E329" s="18" t="s">
        <v>175</v>
      </c>
      <c r="F329" s="14"/>
      <c r="G329" s="39">
        <f t="shared" si="28"/>
        <v>0</v>
      </c>
      <c r="H329" s="26">
        <f>H330</f>
        <v>10</v>
      </c>
      <c r="I329" s="26">
        <f>I330</f>
        <v>10</v>
      </c>
      <c r="J329" s="98"/>
    </row>
    <row r="330" spans="1:10" s="5" customFormat="1" ht="45" customHeight="1">
      <c r="A330" s="37" t="s">
        <v>87</v>
      </c>
      <c r="B330" s="18" t="s">
        <v>57</v>
      </c>
      <c r="C330" s="8" t="s">
        <v>25</v>
      </c>
      <c r="D330" s="8" t="s">
        <v>43</v>
      </c>
      <c r="E330" s="18" t="s">
        <v>175</v>
      </c>
      <c r="F330" s="14" t="s">
        <v>86</v>
      </c>
      <c r="G330" s="39">
        <f t="shared" si="28"/>
        <v>0</v>
      </c>
      <c r="H330" s="26">
        <v>10</v>
      </c>
      <c r="I330" s="92">
        <v>10</v>
      </c>
      <c r="J330" s="98"/>
    </row>
    <row r="331" spans="1:10" s="5" customFormat="1" ht="45" customHeight="1">
      <c r="A331" s="139" t="s">
        <v>326</v>
      </c>
      <c r="B331" s="8" t="s">
        <v>57</v>
      </c>
      <c r="C331" s="8" t="s">
        <v>25</v>
      </c>
      <c r="D331" s="8" t="s">
        <v>43</v>
      </c>
      <c r="E331" s="8" t="s">
        <v>154</v>
      </c>
      <c r="F331" s="14"/>
      <c r="G331" s="39">
        <f t="shared" si="28"/>
        <v>0</v>
      </c>
      <c r="H331" s="26">
        <f>H332</f>
        <v>8.756</v>
      </c>
      <c r="I331" s="26">
        <f>I332</f>
        <v>8.756</v>
      </c>
      <c r="J331" s="98"/>
    </row>
    <row r="332" spans="1:10" s="5" customFormat="1" ht="45" customHeight="1">
      <c r="A332" s="37" t="s">
        <v>235</v>
      </c>
      <c r="B332" s="8" t="s">
        <v>57</v>
      </c>
      <c r="C332" s="8" t="s">
        <v>25</v>
      </c>
      <c r="D332" s="8" t="s">
        <v>43</v>
      </c>
      <c r="E332" s="8" t="s">
        <v>211</v>
      </c>
      <c r="F332" s="14"/>
      <c r="G332" s="39">
        <f t="shared" si="28"/>
        <v>0</v>
      </c>
      <c r="H332" s="26">
        <f>H333</f>
        <v>8.756</v>
      </c>
      <c r="I332" s="26">
        <f>I333</f>
        <v>8.756</v>
      </c>
      <c r="J332" s="98"/>
    </row>
    <row r="333" spans="1:10" s="5" customFormat="1" ht="45" customHeight="1">
      <c r="A333" s="37" t="s">
        <v>87</v>
      </c>
      <c r="B333" s="8" t="s">
        <v>57</v>
      </c>
      <c r="C333" s="8" t="s">
        <v>25</v>
      </c>
      <c r="D333" s="8" t="s">
        <v>43</v>
      </c>
      <c r="E333" s="8" t="s">
        <v>211</v>
      </c>
      <c r="F333" s="14" t="s">
        <v>86</v>
      </c>
      <c r="G333" s="39">
        <f t="shared" si="28"/>
        <v>0</v>
      </c>
      <c r="H333" s="26">
        <v>8.756</v>
      </c>
      <c r="I333" s="92">
        <v>8.756</v>
      </c>
      <c r="J333" s="98"/>
    </row>
    <row r="334" spans="1:10" s="5" customFormat="1" ht="45" customHeight="1">
      <c r="A334" s="138" t="s">
        <v>328</v>
      </c>
      <c r="B334" s="8" t="s">
        <v>57</v>
      </c>
      <c r="C334" s="8" t="s">
        <v>25</v>
      </c>
      <c r="D334" s="8" t="s">
        <v>43</v>
      </c>
      <c r="E334" s="8" t="s">
        <v>192</v>
      </c>
      <c r="F334" s="14"/>
      <c r="G334" s="39"/>
      <c r="H334" s="26">
        <f>H335</f>
        <v>4.76</v>
      </c>
      <c r="I334" s="26">
        <f>I335</f>
        <v>0</v>
      </c>
      <c r="J334" s="98"/>
    </row>
    <row r="335" spans="1:10" s="5" customFormat="1" ht="30">
      <c r="A335" s="37" t="s">
        <v>235</v>
      </c>
      <c r="B335" s="8" t="s">
        <v>57</v>
      </c>
      <c r="C335" s="8" t="s">
        <v>25</v>
      </c>
      <c r="D335" s="8" t="s">
        <v>43</v>
      </c>
      <c r="E335" s="18" t="s">
        <v>193</v>
      </c>
      <c r="F335" s="14"/>
      <c r="G335" s="39"/>
      <c r="H335" s="26">
        <f>H336</f>
        <v>4.76</v>
      </c>
      <c r="I335" s="26">
        <f>I336</f>
        <v>0</v>
      </c>
      <c r="J335" s="98"/>
    </row>
    <row r="336" spans="1:10" s="5" customFormat="1" ht="45" customHeight="1">
      <c r="A336" s="37" t="s">
        <v>87</v>
      </c>
      <c r="B336" s="8" t="s">
        <v>57</v>
      </c>
      <c r="C336" s="8" t="s">
        <v>25</v>
      </c>
      <c r="D336" s="8" t="s">
        <v>43</v>
      </c>
      <c r="E336" s="18" t="s">
        <v>193</v>
      </c>
      <c r="F336" s="14" t="s">
        <v>86</v>
      </c>
      <c r="G336" s="39"/>
      <c r="H336" s="26">
        <f>3.36+1.4</f>
        <v>4.76</v>
      </c>
      <c r="I336" s="92"/>
      <c r="J336" s="98"/>
    </row>
    <row r="337" spans="1:10" s="5" customFormat="1" ht="45" customHeight="1">
      <c r="A337" s="138" t="s">
        <v>329</v>
      </c>
      <c r="B337" s="8" t="s">
        <v>57</v>
      </c>
      <c r="C337" s="8" t="s">
        <v>25</v>
      </c>
      <c r="D337" s="8" t="s">
        <v>43</v>
      </c>
      <c r="E337" s="8" t="s">
        <v>195</v>
      </c>
      <c r="F337" s="8"/>
      <c r="G337" s="39">
        <f t="shared" si="28"/>
        <v>0</v>
      </c>
      <c r="H337" s="26">
        <f>H338</f>
        <v>9</v>
      </c>
      <c r="I337" s="26">
        <f>I338</f>
        <v>9</v>
      </c>
      <c r="J337" s="98"/>
    </row>
    <row r="338" spans="1:10" s="5" customFormat="1" ht="30">
      <c r="A338" s="44" t="s">
        <v>235</v>
      </c>
      <c r="B338" s="8" t="s">
        <v>57</v>
      </c>
      <c r="C338" s="8" t="s">
        <v>25</v>
      </c>
      <c r="D338" s="8" t="s">
        <v>43</v>
      </c>
      <c r="E338" s="8" t="s">
        <v>196</v>
      </c>
      <c r="F338" s="8"/>
      <c r="G338" s="39">
        <f t="shared" si="28"/>
        <v>0</v>
      </c>
      <c r="H338" s="26">
        <f>H339</f>
        <v>9</v>
      </c>
      <c r="I338" s="26">
        <f>I339</f>
        <v>9</v>
      </c>
      <c r="J338" s="98"/>
    </row>
    <row r="339" spans="1:10" s="5" customFormat="1" ht="45" customHeight="1">
      <c r="A339" s="37" t="s">
        <v>87</v>
      </c>
      <c r="B339" s="8" t="s">
        <v>57</v>
      </c>
      <c r="C339" s="8" t="s">
        <v>25</v>
      </c>
      <c r="D339" s="8" t="s">
        <v>43</v>
      </c>
      <c r="E339" s="8" t="s">
        <v>196</v>
      </c>
      <c r="F339" s="14" t="s">
        <v>86</v>
      </c>
      <c r="G339" s="39">
        <f t="shared" si="28"/>
        <v>0</v>
      </c>
      <c r="H339" s="26">
        <f>5+4</f>
        <v>9</v>
      </c>
      <c r="I339" s="92">
        <v>9</v>
      </c>
      <c r="J339" s="98"/>
    </row>
    <row r="340" spans="1:10" s="9" customFormat="1" ht="14.25">
      <c r="A340" s="36" t="s">
        <v>29</v>
      </c>
      <c r="B340" s="7" t="s">
        <v>57</v>
      </c>
      <c r="C340" s="7" t="s">
        <v>25</v>
      </c>
      <c r="D340" s="7" t="s">
        <v>25</v>
      </c>
      <c r="E340" s="7"/>
      <c r="F340" s="7"/>
      <c r="G340" s="39">
        <f t="shared" si="28"/>
        <v>0</v>
      </c>
      <c r="H340" s="25">
        <f>H341</f>
        <v>987.6</v>
      </c>
      <c r="I340" s="25">
        <f>I341</f>
        <v>987.6</v>
      </c>
      <c r="J340" s="100"/>
    </row>
    <row r="341" spans="1:10" s="9" customFormat="1" ht="42.75">
      <c r="A341" s="143" t="s">
        <v>333</v>
      </c>
      <c r="B341" s="18" t="s">
        <v>57</v>
      </c>
      <c r="C341" s="18" t="s">
        <v>25</v>
      </c>
      <c r="D341" s="23" t="s">
        <v>25</v>
      </c>
      <c r="E341" s="14" t="s">
        <v>142</v>
      </c>
      <c r="F341" s="14"/>
      <c r="G341" s="39">
        <f t="shared" si="28"/>
        <v>0</v>
      </c>
      <c r="H341" s="27">
        <f>H342+H344</f>
        <v>987.6</v>
      </c>
      <c r="I341" s="27">
        <f>I342+I344</f>
        <v>987.6</v>
      </c>
      <c r="J341" s="100"/>
    </row>
    <row r="342" spans="1:10" s="9" customFormat="1" ht="90">
      <c r="A342" s="45" t="s">
        <v>125</v>
      </c>
      <c r="B342" s="18" t="s">
        <v>57</v>
      </c>
      <c r="C342" s="18" t="s">
        <v>25</v>
      </c>
      <c r="D342" s="23" t="s">
        <v>25</v>
      </c>
      <c r="E342" s="14" t="s">
        <v>173</v>
      </c>
      <c r="F342" s="14"/>
      <c r="G342" s="39">
        <f t="shared" si="28"/>
        <v>0</v>
      </c>
      <c r="H342" s="27">
        <f>H343</f>
        <v>50</v>
      </c>
      <c r="I342" s="27">
        <f>I343</f>
        <v>50</v>
      </c>
      <c r="J342" s="100"/>
    </row>
    <row r="343" spans="1:10" s="9" customFormat="1" ht="45">
      <c r="A343" s="37" t="s">
        <v>87</v>
      </c>
      <c r="B343" s="18" t="s">
        <v>57</v>
      </c>
      <c r="C343" s="18" t="s">
        <v>25</v>
      </c>
      <c r="D343" s="23" t="s">
        <v>25</v>
      </c>
      <c r="E343" s="14" t="s">
        <v>173</v>
      </c>
      <c r="F343" s="14" t="s">
        <v>86</v>
      </c>
      <c r="G343" s="39">
        <f t="shared" si="28"/>
        <v>0</v>
      </c>
      <c r="H343" s="27">
        <v>50</v>
      </c>
      <c r="I343" s="95">
        <v>50</v>
      </c>
      <c r="J343" s="100"/>
    </row>
    <row r="344" spans="1:10" s="9" customFormat="1" ht="60">
      <c r="A344" s="45" t="s">
        <v>307</v>
      </c>
      <c r="B344" s="18" t="s">
        <v>57</v>
      </c>
      <c r="C344" s="18" t="s">
        <v>25</v>
      </c>
      <c r="D344" s="18" t="s">
        <v>25</v>
      </c>
      <c r="E344" s="18" t="s">
        <v>342</v>
      </c>
      <c r="F344" s="18"/>
      <c r="G344" s="39">
        <f t="shared" si="28"/>
        <v>0</v>
      </c>
      <c r="H344" s="27">
        <f>H345</f>
        <v>937.6</v>
      </c>
      <c r="I344" s="27">
        <f>I345</f>
        <v>937.6</v>
      </c>
      <c r="J344" s="100"/>
    </row>
    <row r="345" spans="1:10" s="9" customFormat="1" ht="45">
      <c r="A345" s="37" t="s">
        <v>87</v>
      </c>
      <c r="B345" s="18" t="s">
        <v>57</v>
      </c>
      <c r="C345" s="18" t="s">
        <v>25</v>
      </c>
      <c r="D345" s="18" t="s">
        <v>25</v>
      </c>
      <c r="E345" s="18" t="s">
        <v>342</v>
      </c>
      <c r="F345" s="18" t="s">
        <v>86</v>
      </c>
      <c r="G345" s="39">
        <f t="shared" si="28"/>
        <v>0</v>
      </c>
      <c r="H345" s="27">
        <v>937.6</v>
      </c>
      <c r="I345" s="95">
        <v>937.6</v>
      </c>
      <c r="J345" s="100"/>
    </row>
    <row r="346" spans="1:10" s="9" customFormat="1" ht="17.25" customHeight="1">
      <c r="A346" s="36" t="s">
        <v>66</v>
      </c>
      <c r="B346" s="7" t="s">
        <v>57</v>
      </c>
      <c r="C346" s="7" t="s">
        <v>31</v>
      </c>
      <c r="D346" s="11"/>
      <c r="E346" s="11"/>
      <c r="F346" s="11"/>
      <c r="G346" s="39">
        <f t="shared" si="28"/>
        <v>0</v>
      </c>
      <c r="H346" s="25">
        <f>+H347</f>
        <v>7143.216</v>
      </c>
      <c r="I346" s="94">
        <f>+I347</f>
        <v>7143.216</v>
      </c>
      <c r="J346" s="108"/>
    </row>
    <row r="347" spans="1:10" s="9" customFormat="1" ht="14.25">
      <c r="A347" s="36" t="s">
        <v>32</v>
      </c>
      <c r="B347" s="7" t="s">
        <v>57</v>
      </c>
      <c r="C347" s="7" t="s">
        <v>31</v>
      </c>
      <c r="D347" s="7" t="s">
        <v>22</v>
      </c>
      <c r="E347" s="7"/>
      <c r="F347" s="7"/>
      <c r="G347" s="39">
        <f t="shared" si="28"/>
        <v>0</v>
      </c>
      <c r="H347" s="25">
        <f>H361+H370+H374+H383+H348</f>
        <v>7143.216</v>
      </c>
      <c r="I347" s="25">
        <f>I361+I370+I374+I383+I348</f>
        <v>7143.216</v>
      </c>
      <c r="J347" s="108"/>
    </row>
    <row r="348" spans="1:10" s="9" customFormat="1" ht="60.75" customHeight="1">
      <c r="A348" s="114" t="s">
        <v>318</v>
      </c>
      <c r="B348" s="18" t="s">
        <v>57</v>
      </c>
      <c r="C348" s="18" t="s">
        <v>31</v>
      </c>
      <c r="D348" s="18" t="s">
        <v>22</v>
      </c>
      <c r="E348" s="18" t="s">
        <v>251</v>
      </c>
      <c r="F348" s="18"/>
      <c r="G348" s="39">
        <f t="shared" si="28"/>
        <v>0</v>
      </c>
      <c r="H348" s="27">
        <f>H349+H357</f>
        <v>1479.6</v>
      </c>
      <c r="I348" s="27">
        <f>I349+I357</f>
        <v>1479.6</v>
      </c>
      <c r="J348" s="108"/>
    </row>
    <row r="349" spans="1:10" s="19" customFormat="1" ht="32.25" customHeight="1">
      <c r="A349" s="158" t="s">
        <v>374</v>
      </c>
      <c r="B349" s="18" t="s">
        <v>57</v>
      </c>
      <c r="C349" s="18" t="s">
        <v>31</v>
      </c>
      <c r="D349" s="18" t="s">
        <v>22</v>
      </c>
      <c r="E349" s="18" t="s">
        <v>252</v>
      </c>
      <c r="F349" s="18"/>
      <c r="G349" s="39">
        <f t="shared" si="28"/>
        <v>0</v>
      </c>
      <c r="H349" s="27">
        <f>H350</f>
        <v>1469.6</v>
      </c>
      <c r="I349" s="27">
        <f>I350</f>
        <v>1469.6</v>
      </c>
      <c r="J349" s="101"/>
    </row>
    <row r="350" spans="1:10" s="19" customFormat="1" ht="45">
      <c r="A350" s="159" t="s">
        <v>250</v>
      </c>
      <c r="B350" s="18" t="s">
        <v>57</v>
      </c>
      <c r="C350" s="18" t="s">
        <v>31</v>
      </c>
      <c r="D350" s="18" t="s">
        <v>22</v>
      </c>
      <c r="E350" s="18" t="s">
        <v>253</v>
      </c>
      <c r="F350" s="18"/>
      <c r="G350" s="39">
        <f t="shared" si="28"/>
        <v>0</v>
      </c>
      <c r="H350" s="27">
        <f>H353+H351+H355</f>
        <v>1469.6</v>
      </c>
      <c r="I350" s="27">
        <f>I353+I351+I355</f>
        <v>1469.6</v>
      </c>
      <c r="J350" s="101"/>
    </row>
    <row r="351" spans="1:10" s="19" customFormat="1" ht="45">
      <c r="A351" s="159" t="s">
        <v>393</v>
      </c>
      <c r="B351" s="18" t="s">
        <v>57</v>
      </c>
      <c r="C351" s="18" t="s">
        <v>31</v>
      </c>
      <c r="D351" s="18" t="s">
        <v>22</v>
      </c>
      <c r="E351" s="18" t="s">
        <v>394</v>
      </c>
      <c r="F351" s="18"/>
      <c r="G351" s="39">
        <f t="shared" si="28"/>
        <v>0</v>
      </c>
      <c r="H351" s="27">
        <f>H352</f>
        <v>12</v>
      </c>
      <c r="I351" s="27">
        <f>I352</f>
        <v>12</v>
      </c>
      <c r="J351" s="101"/>
    </row>
    <row r="352" spans="1:10" s="19" customFormat="1" ht="45">
      <c r="A352" s="37" t="s">
        <v>87</v>
      </c>
      <c r="B352" s="18" t="s">
        <v>57</v>
      </c>
      <c r="C352" s="18" t="s">
        <v>31</v>
      </c>
      <c r="D352" s="18" t="s">
        <v>22</v>
      </c>
      <c r="E352" s="18" t="s">
        <v>394</v>
      </c>
      <c r="F352" s="18" t="s">
        <v>86</v>
      </c>
      <c r="G352" s="39">
        <f t="shared" si="28"/>
        <v>0</v>
      </c>
      <c r="H352" s="27">
        <f>12</f>
        <v>12</v>
      </c>
      <c r="I352" s="27">
        <v>12</v>
      </c>
      <c r="J352" s="101"/>
    </row>
    <row r="353" spans="1:10" s="19" customFormat="1" ht="45">
      <c r="A353" s="159" t="s">
        <v>373</v>
      </c>
      <c r="B353" s="18" t="s">
        <v>57</v>
      </c>
      <c r="C353" s="18" t="s">
        <v>31</v>
      </c>
      <c r="D353" s="18" t="s">
        <v>22</v>
      </c>
      <c r="E353" s="18" t="s">
        <v>372</v>
      </c>
      <c r="F353" s="18"/>
      <c r="G353" s="39">
        <f t="shared" si="28"/>
        <v>0</v>
      </c>
      <c r="H353" s="27">
        <f>H354</f>
        <v>12.058999999999997</v>
      </c>
      <c r="I353" s="27">
        <f>I354</f>
        <v>12.059</v>
      </c>
      <c r="J353" s="101"/>
    </row>
    <row r="354" spans="1:10" s="19" customFormat="1" ht="15">
      <c r="A354" s="71" t="s">
        <v>73</v>
      </c>
      <c r="B354" s="18" t="s">
        <v>57</v>
      </c>
      <c r="C354" s="18" t="s">
        <v>31</v>
      </c>
      <c r="D354" s="18" t="s">
        <v>22</v>
      </c>
      <c r="E354" s="18" t="s">
        <v>372</v>
      </c>
      <c r="F354" s="18" t="s">
        <v>72</v>
      </c>
      <c r="G354" s="39">
        <f t="shared" si="28"/>
        <v>0</v>
      </c>
      <c r="H354" s="27">
        <f>80-67.941</f>
        <v>12.058999999999997</v>
      </c>
      <c r="I354" s="27">
        <v>12.059</v>
      </c>
      <c r="J354" s="101"/>
    </row>
    <row r="355" spans="1:10" s="19" customFormat="1" ht="45">
      <c r="A355" s="77" t="s">
        <v>397</v>
      </c>
      <c r="B355" s="18" t="s">
        <v>57</v>
      </c>
      <c r="C355" s="18" t="s">
        <v>31</v>
      </c>
      <c r="D355" s="18" t="s">
        <v>22</v>
      </c>
      <c r="E355" s="18" t="s">
        <v>396</v>
      </c>
      <c r="F355" s="18"/>
      <c r="G355" s="39">
        <f t="shared" si="28"/>
        <v>0</v>
      </c>
      <c r="H355" s="27">
        <f>H356</f>
        <v>1445.541</v>
      </c>
      <c r="I355" s="27">
        <f>I356</f>
        <v>1445.541</v>
      </c>
      <c r="J355" s="101"/>
    </row>
    <row r="356" spans="1:10" s="19" customFormat="1" ht="15">
      <c r="A356" s="71" t="s">
        <v>73</v>
      </c>
      <c r="B356" s="18" t="s">
        <v>57</v>
      </c>
      <c r="C356" s="18" t="s">
        <v>31</v>
      </c>
      <c r="D356" s="18" t="s">
        <v>22</v>
      </c>
      <c r="E356" s="18" t="s">
        <v>396</v>
      </c>
      <c r="F356" s="18" t="s">
        <v>72</v>
      </c>
      <c r="G356" s="39">
        <f t="shared" si="28"/>
        <v>0</v>
      </c>
      <c r="H356" s="27">
        <f>1377.6+67.941</f>
        <v>1445.541</v>
      </c>
      <c r="I356" s="27">
        <v>1445.541</v>
      </c>
      <c r="J356" s="101"/>
    </row>
    <row r="357" spans="1:10" s="19" customFormat="1" ht="30">
      <c r="A357" s="77" t="s">
        <v>376</v>
      </c>
      <c r="B357" s="18" t="s">
        <v>57</v>
      </c>
      <c r="C357" s="18" t="s">
        <v>31</v>
      </c>
      <c r="D357" s="18" t="s">
        <v>22</v>
      </c>
      <c r="E357" s="18" t="s">
        <v>375</v>
      </c>
      <c r="F357" s="18"/>
      <c r="G357" s="39">
        <f t="shared" si="28"/>
        <v>0</v>
      </c>
      <c r="H357" s="27">
        <f aca="true" t="shared" si="29" ref="H357:I359">H358</f>
        <v>10</v>
      </c>
      <c r="I357" s="27">
        <f t="shared" si="29"/>
        <v>10</v>
      </c>
      <c r="J357" s="101"/>
    </row>
    <row r="358" spans="1:10" s="19" customFormat="1" ht="60">
      <c r="A358" s="77" t="s">
        <v>391</v>
      </c>
      <c r="B358" s="18" t="s">
        <v>57</v>
      </c>
      <c r="C358" s="18" t="s">
        <v>31</v>
      </c>
      <c r="D358" s="18" t="s">
        <v>22</v>
      </c>
      <c r="E358" s="18" t="s">
        <v>377</v>
      </c>
      <c r="F358" s="18"/>
      <c r="G358" s="39">
        <f t="shared" si="28"/>
        <v>0</v>
      </c>
      <c r="H358" s="27">
        <f t="shared" si="29"/>
        <v>10</v>
      </c>
      <c r="I358" s="27">
        <f t="shared" si="29"/>
        <v>10</v>
      </c>
      <c r="J358" s="101"/>
    </row>
    <row r="359" spans="1:10" s="19" customFormat="1" ht="30">
      <c r="A359" s="77" t="s">
        <v>379</v>
      </c>
      <c r="B359" s="18" t="s">
        <v>57</v>
      </c>
      <c r="C359" s="18" t="s">
        <v>31</v>
      </c>
      <c r="D359" s="18" t="s">
        <v>22</v>
      </c>
      <c r="E359" s="18" t="s">
        <v>378</v>
      </c>
      <c r="F359" s="18"/>
      <c r="G359" s="39">
        <f t="shared" si="28"/>
        <v>0</v>
      </c>
      <c r="H359" s="27">
        <f t="shared" si="29"/>
        <v>10</v>
      </c>
      <c r="I359" s="27">
        <f t="shared" si="29"/>
        <v>10</v>
      </c>
      <c r="J359" s="101"/>
    </row>
    <row r="360" spans="1:10" s="19" customFormat="1" ht="45">
      <c r="A360" s="37" t="s">
        <v>87</v>
      </c>
      <c r="B360" s="18" t="s">
        <v>57</v>
      </c>
      <c r="C360" s="18" t="s">
        <v>31</v>
      </c>
      <c r="D360" s="18" t="s">
        <v>22</v>
      </c>
      <c r="E360" s="18" t="s">
        <v>378</v>
      </c>
      <c r="F360" s="18" t="s">
        <v>86</v>
      </c>
      <c r="G360" s="39">
        <f t="shared" si="28"/>
        <v>0</v>
      </c>
      <c r="H360" s="27">
        <v>10</v>
      </c>
      <c r="I360" s="27">
        <v>10</v>
      </c>
      <c r="J360" s="101"/>
    </row>
    <row r="361" spans="1:10" s="5" customFormat="1" ht="57">
      <c r="A361" s="137" t="s">
        <v>380</v>
      </c>
      <c r="B361" s="8" t="s">
        <v>57</v>
      </c>
      <c r="C361" s="8" t="s">
        <v>31</v>
      </c>
      <c r="D361" s="8" t="s">
        <v>22</v>
      </c>
      <c r="E361" s="8" t="s">
        <v>176</v>
      </c>
      <c r="F361" s="8"/>
      <c r="G361" s="39">
        <f t="shared" si="28"/>
        <v>0</v>
      </c>
      <c r="H361" s="26">
        <f>H362</f>
        <v>512.616</v>
      </c>
      <c r="I361" s="26">
        <f>I362</f>
        <v>512.616</v>
      </c>
      <c r="J361" s="97"/>
    </row>
    <row r="362" spans="1:10" s="5" customFormat="1" ht="30">
      <c r="A362" s="45" t="s">
        <v>236</v>
      </c>
      <c r="B362" s="8" t="s">
        <v>57</v>
      </c>
      <c r="C362" s="8" t="s">
        <v>31</v>
      </c>
      <c r="D362" s="8" t="s">
        <v>22</v>
      </c>
      <c r="E362" s="8" t="s">
        <v>177</v>
      </c>
      <c r="F362" s="8"/>
      <c r="G362" s="39">
        <f aca="true" t="shared" si="30" ref="G362:G370">H362-I362</f>
        <v>0</v>
      </c>
      <c r="H362" s="26">
        <f>H363+H366+H364+H368+H367+H365+H369</f>
        <v>512.616</v>
      </c>
      <c r="I362" s="26">
        <f>I363+I366+I364+I368+I367+I365+I369</f>
        <v>512.616</v>
      </c>
      <c r="J362" s="97"/>
    </row>
    <row r="363" spans="1:10" s="5" customFormat="1" ht="15">
      <c r="A363" s="37" t="s">
        <v>208</v>
      </c>
      <c r="B363" s="8" t="s">
        <v>57</v>
      </c>
      <c r="C363" s="8" t="s">
        <v>31</v>
      </c>
      <c r="D363" s="8" t="s">
        <v>22</v>
      </c>
      <c r="E363" s="8" t="s">
        <v>177</v>
      </c>
      <c r="F363" s="8" t="s">
        <v>93</v>
      </c>
      <c r="G363" s="39">
        <f t="shared" si="30"/>
        <v>0</v>
      </c>
      <c r="H363" s="26">
        <f>382.7-15-12.001</f>
        <v>355.699</v>
      </c>
      <c r="I363" s="92">
        <v>355.699</v>
      </c>
      <c r="J363" s="98"/>
    </row>
    <row r="364" spans="1:10" s="5" customFormat="1" ht="30" hidden="1">
      <c r="A364" s="37" t="s">
        <v>104</v>
      </c>
      <c r="B364" s="8" t="s">
        <v>57</v>
      </c>
      <c r="C364" s="8" t="s">
        <v>31</v>
      </c>
      <c r="D364" s="8" t="s">
        <v>22</v>
      </c>
      <c r="E364" s="8" t="s">
        <v>177</v>
      </c>
      <c r="F364" s="8" t="s">
        <v>103</v>
      </c>
      <c r="G364" s="39">
        <f t="shared" si="30"/>
        <v>0</v>
      </c>
      <c r="H364" s="26"/>
      <c r="I364" s="92"/>
      <c r="J364" s="98"/>
    </row>
    <row r="365" spans="1:10" s="5" customFormat="1" ht="45.75" customHeight="1">
      <c r="A365" s="37" t="s">
        <v>209</v>
      </c>
      <c r="B365" s="8" t="s">
        <v>57</v>
      </c>
      <c r="C365" s="8" t="s">
        <v>31</v>
      </c>
      <c r="D365" s="8" t="s">
        <v>22</v>
      </c>
      <c r="E365" s="8" t="s">
        <v>177</v>
      </c>
      <c r="F365" s="8" t="s">
        <v>133</v>
      </c>
      <c r="G365" s="39">
        <f t="shared" si="30"/>
        <v>-0.02400000000000091</v>
      </c>
      <c r="H365" s="27">
        <f>115.6-5-0.024</f>
        <v>110.576</v>
      </c>
      <c r="I365" s="92">
        <v>110.6</v>
      </c>
      <c r="J365" s="98"/>
    </row>
    <row r="366" spans="1:10" s="5" customFormat="1" ht="45">
      <c r="A366" s="37" t="s">
        <v>87</v>
      </c>
      <c r="B366" s="8" t="s">
        <v>57</v>
      </c>
      <c r="C366" s="8" t="s">
        <v>31</v>
      </c>
      <c r="D366" s="8" t="s">
        <v>22</v>
      </c>
      <c r="E366" s="8" t="s">
        <v>177</v>
      </c>
      <c r="F366" s="63" t="s">
        <v>86</v>
      </c>
      <c r="G366" s="39">
        <f t="shared" si="30"/>
        <v>0</v>
      </c>
      <c r="H366" s="26">
        <f>140-93.684</f>
        <v>46.316</v>
      </c>
      <c r="I366" s="92">
        <v>46.316</v>
      </c>
      <c r="J366" s="98"/>
    </row>
    <row r="367" spans="1:10" s="5" customFormat="1" ht="30" hidden="1">
      <c r="A367" s="66" t="s">
        <v>108</v>
      </c>
      <c r="B367" s="8" t="s">
        <v>57</v>
      </c>
      <c r="C367" s="8" t="s">
        <v>31</v>
      </c>
      <c r="D367" s="8" t="s">
        <v>22</v>
      </c>
      <c r="E367" s="8" t="s">
        <v>177</v>
      </c>
      <c r="F367" s="63" t="s">
        <v>106</v>
      </c>
      <c r="G367" s="39">
        <f t="shared" si="30"/>
        <v>0</v>
      </c>
      <c r="H367" s="26"/>
      <c r="I367" s="92"/>
      <c r="J367" s="98"/>
    </row>
    <row r="368" spans="1:10" s="5" customFormat="1" ht="15" hidden="1">
      <c r="A368" s="66" t="s">
        <v>109</v>
      </c>
      <c r="B368" s="8" t="s">
        <v>57</v>
      </c>
      <c r="C368" s="8" t="s">
        <v>31</v>
      </c>
      <c r="D368" s="8" t="s">
        <v>22</v>
      </c>
      <c r="E368" s="8" t="s">
        <v>177</v>
      </c>
      <c r="F368" s="63" t="s">
        <v>107</v>
      </c>
      <c r="G368" s="39">
        <f t="shared" si="30"/>
        <v>0</v>
      </c>
      <c r="H368" s="26"/>
      <c r="I368" s="92"/>
      <c r="J368" s="98"/>
    </row>
    <row r="369" spans="1:10" s="5" customFormat="1" ht="15">
      <c r="A369" s="66" t="s">
        <v>230</v>
      </c>
      <c r="B369" s="8" t="s">
        <v>57</v>
      </c>
      <c r="C369" s="8" t="s">
        <v>31</v>
      </c>
      <c r="D369" s="8" t="s">
        <v>22</v>
      </c>
      <c r="E369" s="8" t="s">
        <v>177</v>
      </c>
      <c r="F369" s="63" t="s">
        <v>228</v>
      </c>
      <c r="G369" s="39">
        <f t="shared" si="30"/>
        <v>0.024</v>
      </c>
      <c r="H369" s="26">
        <f>0.001+0.024</f>
        <v>0.025</v>
      </c>
      <c r="I369" s="92">
        <v>0.001</v>
      </c>
      <c r="J369" s="98"/>
    </row>
    <row r="370" spans="1:10" s="5" customFormat="1" ht="99.75">
      <c r="A370" s="142" t="s">
        <v>322</v>
      </c>
      <c r="B370" s="23" t="s">
        <v>57</v>
      </c>
      <c r="C370" s="18" t="s">
        <v>31</v>
      </c>
      <c r="D370" s="18" t="s">
        <v>22</v>
      </c>
      <c r="E370" s="18" t="s">
        <v>178</v>
      </c>
      <c r="F370" s="65"/>
      <c r="G370" s="39">
        <f t="shared" si="30"/>
        <v>0</v>
      </c>
      <c r="H370" s="27">
        <f>H371</f>
        <v>3476</v>
      </c>
      <c r="I370" s="27">
        <f>I371</f>
        <v>3476</v>
      </c>
      <c r="J370" s="98"/>
    </row>
    <row r="371" spans="1:10" s="5" customFormat="1" ht="15">
      <c r="A371" s="45" t="s">
        <v>122</v>
      </c>
      <c r="B371" s="8" t="s">
        <v>57</v>
      </c>
      <c r="C371" s="8" t="s">
        <v>31</v>
      </c>
      <c r="D371" s="8" t="s">
        <v>22</v>
      </c>
      <c r="E371" s="8" t="s">
        <v>179</v>
      </c>
      <c r="F371" s="8"/>
      <c r="G371" s="39">
        <f aca="true" t="shared" si="31" ref="G371:G382">H371-I371</f>
        <v>0</v>
      </c>
      <c r="H371" s="26">
        <f>H372+H373</f>
        <v>3476</v>
      </c>
      <c r="I371" s="26">
        <f>I372+I373</f>
        <v>3476</v>
      </c>
      <c r="J371" s="97"/>
    </row>
    <row r="372" spans="1:10" s="5" customFormat="1" ht="61.5" customHeight="1">
      <c r="A372" s="78" t="s">
        <v>94</v>
      </c>
      <c r="B372" s="8" t="s">
        <v>57</v>
      </c>
      <c r="C372" s="8" t="s">
        <v>31</v>
      </c>
      <c r="D372" s="8" t="s">
        <v>22</v>
      </c>
      <c r="E372" s="8" t="s">
        <v>179</v>
      </c>
      <c r="F372" s="8" t="s">
        <v>70</v>
      </c>
      <c r="G372" s="39">
        <f t="shared" si="31"/>
        <v>0</v>
      </c>
      <c r="H372" s="26">
        <f>3750-274</f>
        <v>3476</v>
      </c>
      <c r="I372" s="92">
        <v>3476</v>
      </c>
      <c r="J372" s="98"/>
    </row>
    <row r="373" spans="1:10" s="5" customFormat="1" ht="15" hidden="1">
      <c r="A373" s="78" t="s">
        <v>73</v>
      </c>
      <c r="B373" s="8" t="s">
        <v>57</v>
      </c>
      <c r="C373" s="8" t="s">
        <v>31</v>
      </c>
      <c r="D373" s="8" t="s">
        <v>22</v>
      </c>
      <c r="E373" s="8" t="s">
        <v>179</v>
      </c>
      <c r="F373" s="8" t="s">
        <v>72</v>
      </c>
      <c r="G373" s="39">
        <f t="shared" si="31"/>
        <v>0</v>
      </c>
      <c r="H373" s="26"/>
      <c r="I373" s="92"/>
      <c r="J373" s="98"/>
    </row>
    <row r="374" spans="1:10" s="5" customFormat="1" ht="43.5" customHeight="1">
      <c r="A374" s="142" t="s">
        <v>323</v>
      </c>
      <c r="B374" s="115" t="s">
        <v>57</v>
      </c>
      <c r="C374" s="8" t="s">
        <v>31</v>
      </c>
      <c r="D374" s="8" t="s">
        <v>22</v>
      </c>
      <c r="E374" s="8" t="s">
        <v>180</v>
      </c>
      <c r="F374" s="8"/>
      <c r="G374" s="39">
        <f t="shared" si="31"/>
        <v>0</v>
      </c>
      <c r="H374" s="26">
        <f>H375</f>
        <v>1674.9999999999998</v>
      </c>
      <c r="I374" s="26">
        <f>I375</f>
        <v>1675</v>
      </c>
      <c r="J374" s="98"/>
    </row>
    <row r="375" spans="1:10" s="5" customFormat="1" ht="30">
      <c r="A375" s="45" t="s">
        <v>236</v>
      </c>
      <c r="B375" s="8" t="s">
        <v>57</v>
      </c>
      <c r="C375" s="8" t="s">
        <v>31</v>
      </c>
      <c r="D375" s="8" t="s">
        <v>22</v>
      </c>
      <c r="E375" s="8" t="s">
        <v>181</v>
      </c>
      <c r="F375" s="8"/>
      <c r="G375" s="39">
        <f t="shared" si="31"/>
        <v>0</v>
      </c>
      <c r="H375" s="26">
        <f>H376+H377+H379+H381+H380+H378+H382</f>
        <v>1674.9999999999998</v>
      </c>
      <c r="I375" s="26">
        <f>I376+I377+I379+I381+I380+I378+I382</f>
        <v>1675</v>
      </c>
      <c r="J375" s="97"/>
    </row>
    <row r="376" spans="1:10" s="5" customFormat="1" ht="15">
      <c r="A376" s="37" t="s">
        <v>208</v>
      </c>
      <c r="B376" s="8" t="s">
        <v>57</v>
      </c>
      <c r="C376" s="8" t="s">
        <v>31</v>
      </c>
      <c r="D376" s="8" t="s">
        <v>22</v>
      </c>
      <c r="E376" s="8" t="s">
        <v>181</v>
      </c>
      <c r="F376" s="8" t="s">
        <v>93</v>
      </c>
      <c r="G376" s="39">
        <f t="shared" si="31"/>
        <v>0</v>
      </c>
      <c r="H376" s="26">
        <f>1257.3-52</f>
        <v>1205.3</v>
      </c>
      <c r="I376" s="92">
        <v>1205.3</v>
      </c>
      <c r="J376" s="98"/>
    </row>
    <row r="377" spans="1:10" s="5" customFormat="1" ht="30" hidden="1">
      <c r="A377" s="37" t="s">
        <v>104</v>
      </c>
      <c r="B377" s="8" t="s">
        <v>57</v>
      </c>
      <c r="C377" s="8" t="s">
        <v>31</v>
      </c>
      <c r="D377" s="8" t="s">
        <v>22</v>
      </c>
      <c r="E377" s="8" t="s">
        <v>181</v>
      </c>
      <c r="F377" s="8" t="s">
        <v>103</v>
      </c>
      <c r="G377" s="39">
        <f t="shared" si="31"/>
        <v>0</v>
      </c>
      <c r="H377" s="26"/>
      <c r="I377" s="92"/>
      <c r="J377" s="98"/>
    </row>
    <row r="378" spans="1:10" s="5" customFormat="1" ht="54" customHeight="1">
      <c r="A378" s="37" t="s">
        <v>209</v>
      </c>
      <c r="B378" s="8" t="s">
        <v>57</v>
      </c>
      <c r="C378" s="8" t="s">
        <v>31</v>
      </c>
      <c r="D378" s="8" t="s">
        <v>22</v>
      </c>
      <c r="E378" s="8" t="s">
        <v>181</v>
      </c>
      <c r="F378" s="8" t="s">
        <v>133</v>
      </c>
      <c r="G378" s="39">
        <f t="shared" si="31"/>
        <v>-1.0229999999999677</v>
      </c>
      <c r="H378" s="26">
        <f>379.7-1.022-0.001</f>
        <v>378.677</v>
      </c>
      <c r="I378" s="92">
        <v>379.7</v>
      </c>
      <c r="J378" s="98"/>
    </row>
    <row r="379" spans="1:10" s="5" customFormat="1" ht="45">
      <c r="A379" s="37" t="s">
        <v>87</v>
      </c>
      <c r="B379" s="8" t="s">
        <v>57</v>
      </c>
      <c r="C379" s="8" t="s">
        <v>31</v>
      </c>
      <c r="D379" s="8" t="s">
        <v>22</v>
      </c>
      <c r="E379" s="8" t="s">
        <v>181</v>
      </c>
      <c r="F379" s="63" t="s">
        <v>86</v>
      </c>
      <c r="G379" s="39">
        <f t="shared" si="31"/>
        <v>0</v>
      </c>
      <c r="H379" s="26">
        <v>90</v>
      </c>
      <c r="I379" s="92">
        <v>90</v>
      </c>
      <c r="J379" s="98"/>
    </row>
    <row r="380" spans="1:10" s="5" customFormat="1" ht="45" hidden="1">
      <c r="A380" s="44" t="s">
        <v>119</v>
      </c>
      <c r="B380" s="8" t="s">
        <v>57</v>
      </c>
      <c r="C380" s="8" t="s">
        <v>31</v>
      </c>
      <c r="D380" s="8" t="s">
        <v>22</v>
      </c>
      <c r="E380" s="8" t="s">
        <v>181</v>
      </c>
      <c r="F380" s="63" t="s">
        <v>118</v>
      </c>
      <c r="G380" s="39">
        <f t="shared" si="31"/>
        <v>0</v>
      </c>
      <c r="H380" s="26"/>
      <c r="I380" s="92"/>
      <c r="J380" s="98"/>
    </row>
    <row r="381" spans="1:10" s="5" customFormat="1" ht="15" hidden="1">
      <c r="A381" s="66" t="s">
        <v>109</v>
      </c>
      <c r="B381" s="8" t="s">
        <v>57</v>
      </c>
      <c r="C381" s="8" t="s">
        <v>31</v>
      </c>
      <c r="D381" s="8" t="s">
        <v>22</v>
      </c>
      <c r="E381" s="8" t="s">
        <v>181</v>
      </c>
      <c r="F381" s="63" t="s">
        <v>107</v>
      </c>
      <c r="G381" s="39">
        <f t="shared" si="31"/>
        <v>0</v>
      </c>
      <c r="H381" s="26"/>
      <c r="I381" s="92"/>
      <c r="J381" s="98"/>
    </row>
    <row r="382" spans="1:10" s="5" customFormat="1" ht="15">
      <c r="A382" s="66" t="s">
        <v>230</v>
      </c>
      <c r="B382" s="8" t="s">
        <v>57</v>
      </c>
      <c r="C382" s="8" t="s">
        <v>31</v>
      </c>
      <c r="D382" s="8" t="s">
        <v>22</v>
      </c>
      <c r="E382" s="8" t="s">
        <v>181</v>
      </c>
      <c r="F382" s="63" t="s">
        <v>228</v>
      </c>
      <c r="G382" s="39">
        <f t="shared" si="31"/>
        <v>1.023</v>
      </c>
      <c r="H382" s="26">
        <f>1.022+0.001</f>
        <v>1.023</v>
      </c>
      <c r="I382" s="92"/>
      <c r="J382" s="98"/>
    </row>
    <row r="383" spans="1:10" s="5" customFormat="1" ht="30" hidden="1">
      <c r="A383" s="37" t="s">
        <v>92</v>
      </c>
      <c r="B383" s="23" t="s">
        <v>57</v>
      </c>
      <c r="C383" s="23" t="s">
        <v>31</v>
      </c>
      <c r="D383" s="23" t="s">
        <v>22</v>
      </c>
      <c r="E383" s="23" t="s">
        <v>140</v>
      </c>
      <c r="F383" s="8"/>
      <c r="G383" s="39">
        <f aca="true" t="shared" si="32" ref="G383:G392">H383-I383</f>
        <v>0</v>
      </c>
      <c r="H383" s="26">
        <f>H384+H387</f>
        <v>0</v>
      </c>
      <c r="I383" s="26">
        <f>I384</f>
        <v>0</v>
      </c>
      <c r="J383" s="98"/>
    </row>
    <row r="384" spans="1:10" s="5" customFormat="1" ht="61.5" customHeight="1" hidden="1">
      <c r="A384" s="44" t="s">
        <v>95</v>
      </c>
      <c r="B384" s="8" t="s">
        <v>57</v>
      </c>
      <c r="C384" s="8" t="s">
        <v>31</v>
      </c>
      <c r="D384" s="8" t="s">
        <v>22</v>
      </c>
      <c r="E384" s="8" t="s">
        <v>182</v>
      </c>
      <c r="F384" s="8"/>
      <c r="G384" s="39">
        <f t="shared" si="32"/>
        <v>0</v>
      </c>
      <c r="H384" s="26">
        <f>H385+H386</f>
        <v>0</v>
      </c>
      <c r="I384" s="26">
        <f>I385+I386</f>
        <v>0</v>
      </c>
      <c r="J384" s="98"/>
    </row>
    <row r="385" spans="1:10" s="5" customFormat="1" ht="45" hidden="1">
      <c r="A385" s="37" t="s">
        <v>87</v>
      </c>
      <c r="B385" s="8" t="s">
        <v>57</v>
      </c>
      <c r="C385" s="8" t="s">
        <v>31</v>
      </c>
      <c r="D385" s="8" t="s">
        <v>22</v>
      </c>
      <c r="E385" s="8" t="s">
        <v>182</v>
      </c>
      <c r="F385" s="8" t="s">
        <v>86</v>
      </c>
      <c r="G385" s="39">
        <f t="shared" si="32"/>
        <v>0</v>
      </c>
      <c r="H385" s="26"/>
      <c r="I385" s="92"/>
      <c r="J385" s="98"/>
    </row>
    <row r="386" spans="1:10" s="5" customFormat="1" ht="15" hidden="1">
      <c r="A386" s="44" t="s">
        <v>16</v>
      </c>
      <c r="B386" s="8" t="s">
        <v>57</v>
      </c>
      <c r="C386" s="8" t="s">
        <v>31</v>
      </c>
      <c r="D386" s="8" t="s">
        <v>22</v>
      </c>
      <c r="E386" s="8" t="s">
        <v>182</v>
      </c>
      <c r="F386" s="8" t="s">
        <v>96</v>
      </c>
      <c r="G386" s="39">
        <f t="shared" si="32"/>
        <v>0</v>
      </c>
      <c r="H386" s="26"/>
      <c r="I386" s="92"/>
      <c r="J386" s="98"/>
    </row>
    <row r="387" spans="1:10" s="5" customFormat="1" ht="76.5" customHeight="1" hidden="1">
      <c r="A387" s="37" t="s">
        <v>129</v>
      </c>
      <c r="B387" s="8" t="s">
        <v>57</v>
      </c>
      <c r="C387" s="8" t="s">
        <v>31</v>
      </c>
      <c r="D387" s="8" t="s">
        <v>22</v>
      </c>
      <c r="E387" s="8" t="s">
        <v>183</v>
      </c>
      <c r="F387" s="8"/>
      <c r="G387" s="39">
        <f t="shared" si="32"/>
        <v>0</v>
      </c>
      <c r="H387" s="26">
        <f>H388+H389</f>
        <v>0</v>
      </c>
      <c r="I387" s="26">
        <f>I388+I389</f>
        <v>0</v>
      </c>
      <c r="J387" s="98"/>
    </row>
    <row r="388" spans="1:10" s="5" customFormat="1" ht="45" hidden="1">
      <c r="A388" s="37" t="s">
        <v>87</v>
      </c>
      <c r="B388" s="8" t="s">
        <v>57</v>
      </c>
      <c r="C388" s="8" t="s">
        <v>31</v>
      </c>
      <c r="D388" s="8" t="s">
        <v>22</v>
      </c>
      <c r="E388" s="8" t="s">
        <v>183</v>
      </c>
      <c r="F388" s="8" t="s">
        <v>86</v>
      </c>
      <c r="G388" s="39">
        <f t="shared" si="32"/>
        <v>0</v>
      </c>
      <c r="H388" s="26"/>
      <c r="I388" s="92"/>
      <c r="J388" s="98"/>
    </row>
    <row r="389" spans="1:10" s="5" customFormat="1" ht="15" hidden="1">
      <c r="A389" s="44" t="s">
        <v>16</v>
      </c>
      <c r="B389" s="8" t="s">
        <v>57</v>
      </c>
      <c r="C389" s="8" t="s">
        <v>31</v>
      </c>
      <c r="D389" s="8" t="s">
        <v>22</v>
      </c>
      <c r="E389" s="8" t="s">
        <v>183</v>
      </c>
      <c r="F389" s="8" t="s">
        <v>96</v>
      </c>
      <c r="G389" s="39">
        <f t="shared" si="32"/>
        <v>0</v>
      </c>
      <c r="H389" s="26"/>
      <c r="I389" s="92"/>
      <c r="J389" s="98"/>
    </row>
    <row r="390" spans="1:10" s="16" customFormat="1" ht="14.25">
      <c r="A390" s="36" t="s">
        <v>34</v>
      </c>
      <c r="B390" s="20" t="s">
        <v>57</v>
      </c>
      <c r="C390" s="20" t="s">
        <v>33</v>
      </c>
      <c r="D390" s="20"/>
      <c r="E390" s="20"/>
      <c r="F390" s="20"/>
      <c r="G390" s="39">
        <f t="shared" si="32"/>
        <v>294.3999999999978</v>
      </c>
      <c r="H390" s="24">
        <f>H395+H391+H409+H417</f>
        <v>24476.3</v>
      </c>
      <c r="I390" s="24">
        <f>I395+I391+I409+I417</f>
        <v>24181.9</v>
      </c>
      <c r="J390" s="107"/>
    </row>
    <row r="391" spans="1:10" s="16" customFormat="1" ht="14.25">
      <c r="A391" s="135" t="s">
        <v>12</v>
      </c>
      <c r="B391" s="15" t="s">
        <v>57</v>
      </c>
      <c r="C391" s="15" t="s">
        <v>33</v>
      </c>
      <c r="D391" s="15" t="s">
        <v>22</v>
      </c>
      <c r="E391" s="15"/>
      <c r="F391" s="15"/>
      <c r="G391" s="39">
        <f t="shared" si="32"/>
        <v>0</v>
      </c>
      <c r="H391" s="24">
        <f aca="true" t="shared" si="33" ref="H391:I393">H392</f>
        <v>1000</v>
      </c>
      <c r="I391" s="93">
        <f t="shared" si="33"/>
        <v>1000</v>
      </c>
      <c r="J391" s="107"/>
    </row>
    <row r="392" spans="1:10" s="19" customFormat="1" ht="30">
      <c r="A392" s="37" t="s">
        <v>92</v>
      </c>
      <c r="B392" s="23" t="s">
        <v>57</v>
      </c>
      <c r="C392" s="23" t="s">
        <v>33</v>
      </c>
      <c r="D392" s="23" t="s">
        <v>22</v>
      </c>
      <c r="E392" s="23" t="s">
        <v>140</v>
      </c>
      <c r="F392" s="23"/>
      <c r="G392" s="39">
        <f t="shared" si="32"/>
        <v>0</v>
      </c>
      <c r="H392" s="27">
        <f t="shared" si="33"/>
        <v>1000</v>
      </c>
      <c r="I392" s="95">
        <f t="shared" si="33"/>
        <v>1000</v>
      </c>
      <c r="J392" s="101"/>
    </row>
    <row r="393" spans="1:10" s="5" customFormat="1" ht="45">
      <c r="A393" s="44" t="s">
        <v>13</v>
      </c>
      <c r="B393" s="14" t="s">
        <v>57</v>
      </c>
      <c r="C393" s="23" t="s">
        <v>33</v>
      </c>
      <c r="D393" s="23" t="s">
        <v>22</v>
      </c>
      <c r="E393" s="14" t="s">
        <v>184</v>
      </c>
      <c r="F393" s="14"/>
      <c r="G393" s="39">
        <f aca="true" t="shared" si="34" ref="G393:G403">H393-I393</f>
        <v>0</v>
      </c>
      <c r="H393" s="26">
        <f t="shared" si="33"/>
        <v>1000</v>
      </c>
      <c r="I393" s="92">
        <f t="shared" si="33"/>
        <v>1000</v>
      </c>
      <c r="J393" s="97"/>
    </row>
    <row r="394" spans="1:10" s="5" customFormat="1" ht="15">
      <c r="A394" s="45" t="s">
        <v>100</v>
      </c>
      <c r="B394" s="14" t="s">
        <v>57</v>
      </c>
      <c r="C394" s="23" t="s">
        <v>33</v>
      </c>
      <c r="D394" s="23" t="s">
        <v>22</v>
      </c>
      <c r="E394" s="14" t="s">
        <v>184</v>
      </c>
      <c r="F394" s="14" t="s">
        <v>99</v>
      </c>
      <c r="G394" s="39">
        <f t="shared" si="34"/>
        <v>0</v>
      </c>
      <c r="H394" s="26">
        <v>1000</v>
      </c>
      <c r="I394" s="92">
        <v>1000</v>
      </c>
      <c r="J394" s="98"/>
    </row>
    <row r="395" spans="1:10" s="16" customFormat="1" ht="14.25">
      <c r="A395" s="36" t="s">
        <v>56</v>
      </c>
      <c r="B395" s="20" t="s">
        <v>57</v>
      </c>
      <c r="C395" s="20" t="s">
        <v>33</v>
      </c>
      <c r="D395" s="20" t="s">
        <v>23</v>
      </c>
      <c r="E395" s="20"/>
      <c r="F395" s="20"/>
      <c r="G395" s="39">
        <f t="shared" si="34"/>
        <v>0</v>
      </c>
      <c r="H395" s="24">
        <f>H396</f>
        <v>16913.962</v>
      </c>
      <c r="I395" s="24">
        <f>I396</f>
        <v>16913.962</v>
      </c>
      <c r="J395" s="107"/>
    </row>
    <row r="396" spans="1:10" s="16" customFormat="1" ht="30">
      <c r="A396" s="37" t="s">
        <v>92</v>
      </c>
      <c r="B396" s="23" t="s">
        <v>57</v>
      </c>
      <c r="C396" s="23" t="s">
        <v>33</v>
      </c>
      <c r="D396" s="23" t="s">
        <v>23</v>
      </c>
      <c r="E396" s="23" t="s">
        <v>140</v>
      </c>
      <c r="F396" s="23"/>
      <c r="G396" s="39">
        <f t="shared" si="34"/>
        <v>0</v>
      </c>
      <c r="H396" s="27">
        <f>H401+H403+H399+H397</f>
        <v>16913.962</v>
      </c>
      <c r="I396" s="27">
        <f>I401+I403+I399+I397</f>
        <v>16913.962</v>
      </c>
      <c r="J396" s="99"/>
    </row>
    <row r="397" spans="1:10" s="16" customFormat="1" ht="45" hidden="1">
      <c r="A397" s="33" t="s">
        <v>389</v>
      </c>
      <c r="B397" s="23" t="s">
        <v>57</v>
      </c>
      <c r="C397" s="23" t="s">
        <v>33</v>
      </c>
      <c r="D397" s="23" t="s">
        <v>23</v>
      </c>
      <c r="E397" s="23" t="s">
        <v>390</v>
      </c>
      <c r="F397" s="23"/>
      <c r="G397" s="39">
        <f t="shared" si="34"/>
        <v>0</v>
      </c>
      <c r="H397" s="27">
        <f>H398</f>
        <v>0</v>
      </c>
      <c r="I397" s="27">
        <f>I398</f>
        <v>0</v>
      </c>
      <c r="J397" s="99"/>
    </row>
    <row r="398" spans="1:10" s="16" customFormat="1" ht="45" hidden="1">
      <c r="A398" s="33" t="s">
        <v>119</v>
      </c>
      <c r="B398" s="23" t="s">
        <v>57</v>
      </c>
      <c r="C398" s="23" t="s">
        <v>33</v>
      </c>
      <c r="D398" s="23" t="s">
        <v>23</v>
      </c>
      <c r="E398" s="23" t="s">
        <v>390</v>
      </c>
      <c r="F398" s="23" t="s">
        <v>118</v>
      </c>
      <c r="G398" s="39">
        <f t="shared" si="34"/>
        <v>0</v>
      </c>
      <c r="H398" s="27"/>
      <c r="I398" s="95"/>
      <c r="J398" s="99"/>
    </row>
    <row r="399" spans="1:10" s="5" customFormat="1" ht="90">
      <c r="A399" s="45" t="s">
        <v>308</v>
      </c>
      <c r="B399" s="8" t="s">
        <v>57</v>
      </c>
      <c r="C399" s="8" t="s">
        <v>33</v>
      </c>
      <c r="D399" s="8" t="s">
        <v>23</v>
      </c>
      <c r="E399" s="8" t="s">
        <v>201</v>
      </c>
      <c r="F399" s="8"/>
      <c r="G399" s="39">
        <f>H399-I399</f>
        <v>0</v>
      </c>
      <c r="H399" s="26">
        <f>H400</f>
        <v>3153.6</v>
      </c>
      <c r="I399" s="92">
        <f>I400</f>
        <v>3153.6</v>
      </c>
      <c r="J399" s="98"/>
    </row>
    <row r="400" spans="1:10" s="5" customFormat="1" ht="30" customHeight="1">
      <c r="A400" s="78" t="s">
        <v>111</v>
      </c>
      <c r="B400" s="8" t="s">
        <v>57</v>
      </c>
      <c r="C400" s="8" t="s">
        <v>33</v>
      </c>
      <c r="D400" s="8" t="s">
        <v>23</v>
      </c>
      <c r="E400" s="8" t="s">
        <v>201</v>
      </c>
      <c r="F400" s="8" t="s">
        <v>110</v>
      </c>
      <c r="G400" s="39">
        <f>H400-I400</f>
        <v>0</v>
      </c>
      <c r="H400" s="26">
        <v>3153.6</v>
      </c>
      <c r="I400" s="92">
        <v>3153.6</v>
      </c>
      <c r="J400" s="98"/>
    </row>
    <row r="401" spans="1:10" s="16" customFormat="1" ht="105">
      <c r="A401" s="44" t="s">
        <v>309</v>
      </c>
      <c r="B401" s="23" t="s">
        <v>57</v>
      </c>
      <c r="C401" s="23" t="s">
        <v>33</v>
      </c>
      <c r="D401" s="23" t="s">
        <v>23</v>
      </c>
      <c r="E401" s="23" t="s">
        <v>185</v>
      </c>
      <c r="F401" s="23"/>
      <c r="G401" s="39">
        <f t="shared" si="34"/>
        <v>0</v>
      </c>
      <c r="H401" s="27">
        <f>H402</f>
        <v>335.7</v>
      </c>
      <c r="I401" s="27">
        <f>I402</f>
        <v>335.7</v>
      </c>
      <c r="J401" s="99"/>
    </row>
    <row r="402" spans="1:10" s="16" customFormat="1" ht="33" customHeight="1">
      <c r="A402" s="44" t="s">
        <v>111</v>
      </c>
      <c r="B402" s="23" t="s">
        <v>57</v>
      </c>
      <c r="C402" s="23" t="s">
        <v>33</v>
      </c>
      <c r="D402" s="23" t="s">
        <v>23</v>
      </c>
      <c r="E402" s="23" t="s">
        <v>185</v>
      </c>
      <c r="F402" s="23" t="s">
        <v>110</v>
      </c>
      <c r="G402" s="39">
        <f t="shared" si="34"/>
        <v>0</v>
      </c>
      <c r="H402" s="27">
        <v>335.7</v>
      </c>
      <c r="I402" s="95">
        <v>335.7</v>
      </c>
      <c r="J402" s="99"/>
    </row>
    <row r="403" spans="1:10" s="16" customFormat="1" ht="30">
      <c r="A403" s="44" t="s">
        <v>310</v>
      </c>
      <c r="B403" s="23" t="s">
        <v>57</v>
      </c>
      <c r="C403" s="23" t="s">
        <v>33</v>
      </c>
      <c r="D403" s="23" t="s">
        <v>23</v>
      </c>
      <c r="E403" s="23" t="s">
        <v>187</v>
      </c>
      <c r="F403" s="23"/>
      <c r="G403" s="39">
        <f t="shared" si="34"/>
        <v>0</v>
      </c>
      <c r="H403" s="27">
        <f>H408+H404+H405+H407+H406</f>
        <v>13424.662</v>
      </c>
      <c r="I403" s="27">
        <f>I408+I404+I405+I407+I406</f>
        <v>13424.662</v>
      </c>
      <c r="J403" s="99"/>
    </row>
    <row r="404" spans="1:10" s="16" customFormat="1" ht="30" hidden="1">
      <c r="A404" s="44" t="s">
        <v>205</v>
      </c>
      <c r="B404" s="23" t="s">
        <v>57</v>
      </c>
      <c r="C404" s="23" t="s">
        <v>33</v>
      </c>
      <c r="D404" s="23" t="s">
        <v>23</v>
      </c>
      <c r="E404" s="23" t="s">
        <v>187</v>
      </c>
      <c r="F404" s="23" t="s">
        <v>89</v>
      </c>
      <c r="G404" s="39">
        <f>H404-I404</f>
        <v>0</v>
      </c>
      <c r="H404" s="27">
        <f>535-535</f>
        <v>0</v>
      </c>
      <c r="I404" s="95"/>
      <c r="J404" s="99"/>
    </row>
    <row r="405" spans="1:10" s="16" customFormat="1" ht="45" hidden="1">
      <c r="A405" s="44" t="s">
        <v>102</v>
      </c>
      <c r="B405" s="23" t="s">
        <v>57</v>
      </c>
      <c r="C405" s="23" t="s">
        <v>33</v>
      </c>
      <c r="D405" s="23" t="s">
        <v>23</v>
      </c>
      <c r="E405" s="23" t="s">
        <v>187</v>
      </c>
      <c r="F405" s="23" t="s">
        <v>101</v>
      </c>
      <c r="G405" s="39">
        <f>H405-I405</f>
        <v>0</v>
      </c>
      <c r="H405" s="27"/>
      <c r="I405" s="95"/>
      <c r="J405" s="99"/>
    </row>
    <row r="406" spans="1:10" s="16" customFormat="1" ht="61.5" customHeight="1" hidden="1">
      <c r="A406" s="44" t="s">
        <v>186</v>
      </c>
      <c r="B406" s="23" t="s">
        <v>57</v>
      </c>
      <c r="C406" s="23" t="s">
        <v>33</v>
      </c>
      <c r="D406" s="23" t="s">
        <v>23</v>
      </c>
      <c r="E406" s="23" t="s">
        <v>187</v>
      </c>
      <c r="F406" s="23" t="s">
        <v>131</v>
      </c>
      <c r="G406" s="39">
        <f>H406-I406</f>
        <v>0</v>
      </c>
      <c r="H406" s="27">
        <f>162-162</f>
        <v>0</v>
      </c>
      <c r="I406" s="95"/>
      <c r="J406" s="99"/>
    </row>
    <row r="407" spans="1:10" s="16" customFormat="1" ht="45">
      <c r="A407" s="37" t="s">
        <v>87</v>
      </c>
      <c r="B407" s="23" t="s">
        <v>57</v>
      </c>
      <c r="C407" s="23" t="s">
        <v>33</v>
      </c>
      <c r="D407" s="23" t="s">
        <v>23</v>
      </c>
      <c r="E407" s="23" t="s">
        <v>187</v>
      </c>
      <c r="F407" s="23" t="s">
        <v>86</v>
      </c>
      <c r="G407" s="39">
        <f>H407-I407</f>
        <v>32.33600000000001</v>
      </c>
      <c r="H407" s="27">
        <f>150+5.336+27</f>
        <v>182.336</v>
      </c>
      <c r="I407" s="95">
        <v>150</v>
      </c>
      <c r="J407" s="99"/>
    </row>
    <row r="408" spans="1:10" s="16" customFormat="1" ht="31.5" customHeight="1">
      <c r="A408" s="44" t="s">
        <v>111</v>
      </c>
      <c r="B408" s="23" t="s">
        <v>57</v>
      </c>
      <c r="C408" s="23" t="s">
        <v>33</v>
      </c>
      <c r="D408" s="23" t="s">
        <v>23</v>
      </c>
      <c r="E408" s="23" t="s">
        <v>187</v>
      </c>
      <c r="F408" s="23" t="s">
        <v>110</v>
      </c>
      <c r="G408" s="39">
        <f>H408-I408</f>
        <v>-32.33599999999933</v>
      </c>
      <c r="H408" s="27">
        <f>13388.4-113.738-5.336-27</f>
        <v>13242.326000000001</v>
      </c>
      <c r="I408" s="95">
        <v>13274.662</v>
      </c>
      <c r="J408" s="99"/>
    </row>
    <row r="409" spans="1:10" s="5" customFormat="1" ht="15">
      <c r="A409" s="36" t="s">
        <v>71</v>
      </c>
      <c r="B409" s="7" t="s">
        <v>57</v>
      </c>
      <c r="C409" s="7" t="s">
        <v>33</v>
      </c>
      <c r="D409" s="7" t="s">
        <v>24</v>
      </c>
      <c r="E409" s="7"/>
      <c r="F409" s="7"/>
      <c r="G409" s="39">
        <f aca="true" t="shared" si="35" ref="G409:G430">H409-I409</f>
        <v>294.40000000000055</v>
      </c>
      <c r="H409" s="25">
        <f>H410</f>
        <v>4933.6</v>
      </c>
      <c r="I409" s="25">
        <f>I410</f>
        <v>4639.2</v>
      </c>
      <c r="J409" s="98"/>
    </row>
    <row r="410" spans="1:10" s="5" customFormat="1" ht="30">
      <c r="A410" s="37" t="s">
        <v>92</v>
      </c>
      <c r="B410" s="8" t="s">
        <v>57</v>
      </c>
      <c r="C410" s="8" t="s">
        <v>33</v>
      </c>
      <c r="D410" s="8" t="s">
        <v>24</v>
      </c>
      <c r="E410" s="8" t="s">
        <v>140</v>
      </c>
      <c r="F410" s="8"/>
      <c r="G410" s="39">
        <f t="shared" si="35"/>
        <v>294.40000000000055</v>
      </c>
      <c r="H410" s="26">
        <f>H411+H413+H415</f>
        <v>4933.6</v>
      </c>
      <c r="I410" s="26">
        <f>I411+I413+I415</f>
        <v>4639.2</v>
      </c>
      <c r="J410" s="98"/>
    </row>
    <row r="411" spans="1:10" s="5" customFormat="1" ht="73.5" customHeight="1">
      <c r="A411" s="45" t="s">
        <v>346</v>
      </c>
      <c r="B411" s="8" t="s">
        <v>57</v>
      </c>
      <c r="C411" s="8" t="s">
        <v>33</v>
      </c>
      <c r="D411" s="8" t="s">
        <v>24</v>
      </c>
      <c r="E411" s="8" t="s">
        <v>202</v>
      </c>
      <c r="F411" s="8"/>
      <c r="G411" s="39">
        <f t="shared" si="35"/>
        <v>0</v>
      </c>
      <c r="H411" s="27">
        <f>H412</f>
        <v>878.2</v>
      </c>
      <c r="I411" s="95">
        <f>I412</f>
        <v>878.2</v>
      </c>
      <c r="J411" s="98"/>
    </row>
    <row r="412" spans="1:10" s="5" customFormat="1" ht="29.25" customHeight="1">
      <c r="A412" s="78" t="s">
        <v>111</v>
      </c>
      <c r="B412" s="8" t="s">
        <v>57</v>
      </c>
      <c r="C412" s="8" t="s">
        <v>33</v>
      </c>
      <c r="D412" s="8" t="s">
        <v>24</v>
      </c>
      <c r="E412" s="8" t="s">
        <v>202</v>
      </c>
      <c r="F412" s="8" t="s">
        <v>110</v>
      </c>
      <c r="G412" s="39">
        <f t="shared" si="35"/>
        <v>0</v>
      </c>
      <c r="H412" s="26">
        <v>878.2</v>
      </c>
      <c r="I412" s="92">
        <v>878.2</v>
      </c>
      <c r="J412" s="98"/>
    </row>
    <row r="413" spans="1:10" s="5" customFormat="1" ht="20.25" customHeight="1">
      <c r="A413" s="45" t="s">
        <v>311</v>
      </c>
      <c r="B413" s="8" t="s">
        <v>57</v>
      </c>
      <c r="C413" s="8" t="s">
        <v>33</v>
      </c>
      <c r="D413" s="8" t="s">
        <v>24</v>
      </c>
      <c r="E413" s="8" t="s">
        <v>203</v>
      </c>
      <c r="F413" s="8"/>
      <c r="G413" s="39">
        <f t="shared" si="35"/>
        <v>294.4000000000001</v>
      </c>
      <c r="H413" s="26">
        <f>H414</f>
        <v>2762.4</v>
      </c>
      <c r="I413" s="26">
        <f>I414</f>
        <v>2468</v>
      </c>
      <c r="J413" s="98"/>
    </row>
    <row r="414" spans="1:10" s="5" customFormat="1" ht="32.25" customHeight="1">
      <c r="A414" s="78" t="s">
        <v>111</v>
      </c>
      <c r="B414" s="8" t="s">
        <v>57</v>
      </c>
      <c r="C414" s="8" t="s">
        <v>33</v>
      </c>
      <c r="D414" s="8" t="s">
        <v>24</v>
      </c>
      <c r="E414" s="8" t="s">
        <v>203</v>
      </c>
      <c r="F414" s="8" t="s">
        <v>110</v>
      </c>
      <c r="G414" s="39">
        <f t="shared" si="35"/>
        <v>294.4000000000001</v>
      </c>
      <c r="H414" s="26">
        <f>2468+294.4</f>
        <v>2762.4</v>
      </c>
      <c r="I414" s="92">
        <v>2468</v>
      </c>
      <c r="J414" s="98"/>
    </row>
    <row r="415" spans="1:10" s="5" customFormat="1" ht="47.25" customHeight="1">
      <c r="A415" s="132" t="s">
        <v>312</v>
      </c>
      <c r="B415" s="8" t="s">
        <v>57</v>
      </c>
      <c r="C415" s="8" t="s">
        <v>33</v>
      </c>
      <c r="D415" s="8" t="s">
        <v>24</v>
      </c>
      <c r="E415" s="8" t="s">
        <v>204</v>
      </c>
      <c r="F415" s="8"/>
      <c r="G415" s="39">
        <f t="shared" si="35"/>
        <v>0</v>
      </c>
      <c r="H415" s="26">
        <f>H416</f>
        <v>1293</v>
      </c>
      <c r="I415" s="26">
        <f>I416</f>
        <v>1293</v>
      </c>
      <c r="J415" s="98"/>
    </row>
    <row r="416" spans="1:10" s="5" customFormat="1" ht="30">
      <c r="A416" s="37" t="s">
        <v>241</v>
      </c>
      <c r="B416" s="8" t="s">
        <v>57</v>
      </c>
      <c r="C416" s="8" t="s">
        <v>33</v>
      </c>
      <c r="D416" s="8" t="s">
        <v>24</v>
      </c>
      <c r="E416" s="8" t="s">
        <v>204</v>
      </c>
      <c r="F416" s="8" t="s">
        <v>242</v>
      </c>
      <c r="G416" s="39">
        <f t="shared" si="35"/>
        <v>0</v>
      </c>
      <c r="H416" s="26">
        <v>1293</v>
      </c>
      <c r="I416" s="92">
        <v>1293</v>
      </c>
      <c r="J416" s="98"/>
    </row>
    <row r="417" spans="1:10" s="5" customFormat="1" ht="28.5">
      <c r="A417" s="135" t="s">
        <v>271</v>
      </c>
      <c r="B417" s="15" t="s">
        <v>33</v>
      </c>
      <c r="C417" s="15" t="s">
        <v>35</v>
      </c>
      <c r="D417" s="14"/>
      <c r="E417" s="14"/>
      <c r="F417" s="14"/>
      <c r="G417" s="39">
        <f t="shared" si="35"/>
        <v>0</v>
      </c>
      <c r="H417" s="26">
        <f>H426+H418</f>
        <v>1628.738</v>
      </c>
      <c r="I417" s="26">
        <f>I426+I418</f>
        <v>1628.738</v>
      </c>
      <c r="J417" s="98"/>
    </row>
    <row r="418" spans="1:10" s="5" customFormat="1" ht="60" customHeight="1">
      <c r="A418" s="138" t="s">
        <v>313</v>
      </c>
      <c r="B418" s="18" t="s">
        <v>57</v>
      </c>
      <c r="C418" s="23" t="s">
        <v>33</v>
      </c>
      <c r="D418" s="23" t="s">
        <v>35</v>
      </c>
      <c r="E418" s="18" t="s">
        <v>143</v>
      </c>
      <c r="F418" s="18"/>
      <c r="G418" s="39">
        <f t="shared" si="35"/>
        <v>0</v>
      </c>
      <c r="H418" s="26">
        <f>H419</f>
        <v>15</v>
      </c>
      <c r="I418" s="26">
        <f>I419</f>
        <v>15</v>
      </c>
      <c r="J418" s="98"/>
    </row>
    <row r="419" spans="1:10" s="5" customFormat="1" ht="60">
      <c r="A419" s="44" t="s">
        <v>349</v>
      </c>
      <c r="B419" s="18" t="s">
        <v>57</v>
      </c>
      <c r="C419" s="23" t="s">
        <v>33</v>
      </c>
      <c r="D419" s="23" t="s">
        <v>35</v>
      </c>
      <c r="E419" s="8" t="s">
        <v>350</v>
      </c>
      <c r="F419" s="18"/>
      <c r="G419" s="39">
        <f t="shared" si="35"/>
        <v>0</v>
      </c>
      <c r="H419" s="26">
        <f>H420</f>
        <v>15</v>
      </c>
      <c r="I419" s="26">
        <f>I420</f>
        <v>15</v>
      </c>
      <c r="J419" s="98"/>
    </row>
    <row r="420" spans="1:10" s="5" customFormat="1" ht="60">
      <c r="A420" s="44" t="s">
        <v>351</v>
      </c>
      <c r="B420" s="18" t="s">
        <v>57</v>
      </c>
      <c r="C420" s="23" t="s">
        <v>33</v>
      </c>
      <c r="D420" s="23" t="s">
        <v>35</v>
      </c>
      <c r="E420" s="8" t="s">
        <v>352</v>
      </c>
      <c r="F420" s="18"/>
      <c r="G420" s="39">
        <f t="shared" si="35"/>
        <v>0</v>
      </c>
      <c r="H420" s="26">
        <f>H423+H421</f>
        <v>15</v>
      </c>
      <c r="I420" s="26">
        <f>I423+I421</f>
        <v>15</v>
      </c>
      <c r="J420" s="98"/>
    </row>
    <row r="421" spans="1:10" s="5" customFormat="1" ht="30">
      <c r="A421" s="52" t="s">
        <v>115</v>
      </c>
      <c r="B421" s="18" t="s">
        <v>57</v>
      </c>
      <c r="C421" s="23" t="s">
        <v>33</v>
      </c>
      <c r="D421" s="23" t="s">
        <v>35</v>
      </c>
      <c r="E421" s="8" t="s">
        <v>371</v>
      </c>
      <c r="F421" s="18"/>
      <c r="G421" s="39">
        <f t="shared" si="35"/>
        <v>0</v>
      </c>
      <c r="H421" s="26">
        <f>H422</f>
        <v>15</v>
      </c>
      <c r="I421" s="26">
        <f>I422</f>
        <v>15</v>
      </c>
      <c r="J421" s="98"/>
    </row>
    <row r="422" spans="1:10" s="5" customFormat="1" ht="45">
      <c r="A422" s="37" t="s">
        <v>87</v>
      </c>
      <c r="B422" s="18" t="s">
        <v>57</v>
      </c>
      <c r="C422" s="23" t="s">
        <v>33</v>
      </c>
      <c r="D422" s="23" t="s">
        <v>35</v>
      </c>
      <c r="E422" s="8" t="s">
        <v>371</v>
      </c>
      <c r="F422" s="18" t="s">
        <v>86</v>
      </c>
      <c r="G422" s="39">
        <f t="shared" si="35"/>
        <v>0</v>
      </c>
      <c r="H422" s="26">
        <v>15</v>
      </c>
      <c r="I422" s="26">
        <v>15</v>
      </c>
      <c r="J422" s="98"/>
    </row>
    <row r="423" spans="1:10" s="5" customFormat="1" ht="75" hidden="1">
      <c r="A423" s="44" t="s">
        <v>353</v>
      </c>
      <c r="B423" s="18" t="s">
        <v>57</v>
      </c>
      <c r="C423" s="23" t="s">
        <v>33</v>
      </c>
      <c r="D423" s="23" t="s">
        <v>35</v>
      </c>
      <c r="E423" s="8" t="s">
        <v>354</v>
      </c>
      <c r="F423" s="18"/>
      <c r="G423" s="39">
        <f t="shared" si="35"/>
        <v>0</v>
      </c>
      <c r="H423" s="26">
        <f>H424+H425</f>
        <v>0</v>
      </c>
      <c r="I423" s="26">
        <f>I424+I425</f>
        <v>0</v>
      </c>
      <c r="J423" s="98"/>
    </row>
    <row r="424" spans="1:10" s="5" customFormat="1" ht="45" hidden="1">
      <c r="A424" s="37" t="s">
        <v>87</v>
      </c>
      <c r="B424" s="18" t="s">
        <v>57</v>
      </c>
      <c r="C424" s="23" t="s">
        <v>33</v>
      </c>
      <c r="D424" s="23" t="s">
        <v>35</v>
      </c>
      <c r="E424" s="8" t="s">
        <v>354</v>
      </c>
      <c r="F424" s="18" t="s">
        <v>86</v>
      </c>
      <c r="G424" s="39">
        <f t="shared" si="35"/>
        <v>0</v>
      </c>
      <c r="H424" s="26"/>
      <c r="I424" s="26"/>
      <c r="J424" s="98"/>
    </row>
    <row r="425" spans="1:10" s="5" customFormat="1" ht="15" hidden="1">
      <c r="A425" s="77" t="s">
        <v>73</v>
      </c>
      <c r="B425" s="18" t="s">
        <v>57</v>
      </c>
      <c r="C425" s="23" t="s">
        <v>33</v>
      </c>
      <c r="D425" s="23" t="s">
        <v>35</v>
      </c>
      <c r="E425" s="8" t="s">
        <v>354</v>
      </c>
      <c r="F425" s="18" t="s">
        <v>72</v>
      </c>
      <c r="G425" s="39">
        <f t="shared" si="35"/>
        <v>0</v>
      </c>
      <c r="H425" s="26"/>
      <c r="I425" s="26"/>
      <c r="J425" s="98"/>
    </row>
    <row r="426" spans="1:10" s="5" customFormat="1" ht="30">
      <c r="A426" s="44" t="s">
        <v>310</v>
      </c>
      <c r="B426" s="23" t="s">
        <v>57</v>
      </c>
      <c r="C426" s="23" t="s">
        <v>33</v>
      </c>
      <c r="D426" s="23" t="s">
        <v>35</v>
      </c>
      <c r="E426" s="23" t="s">
        <v>187</v>
      </c>
      <c r="F426" s="23"/>
      <c r="G426" s="39">
        <f t="shared" si="35"/>
        <v>0</v>
      </c>
      <c r="H426" s="26">
        <f>H427+H428+H429+H430</f>
        <v>1613.738</v>
      </c>
      <c r="I426" s="26">
        <f>I427+I428+I429+I430</f>
        <v>1613.738</v>
      </c>
      <c r="J426" s="98"/>
    </row>
    <row r="427" spans="1:10" s="5" customFormat="1" ht="30">
      <c r="A427" s="44" t="s">
        <v>205</v>
      </c>
      <c r="B427" s="23" t="s">
        <v>57</v>
      </c>
      <c r="C427" s="23" t="s">
        <v>33</v>
      </c>
      <c r="D427" s="23" t="s">
        <v>35</v>
      </c>
      <c r="E427" s="23" t="s">
        <v>187</v>
      </c>
      <c r="F427" s="23" t="s">
        <v>89</v>
      </c>
      <c r="G427" s="39">
        <f t="shared" si="35"/>
        <v>30</v>
      </c>
      <c r="H427" s="26">
        <f>645+113.738+130+30</f>
        <v>918.738</v>
      </c>
      <c r="I427" s="92">
        <v>888.738</v>
      </c>
      <c r="J427" s="98"/>
    </row>
    <row r="428" spans="1:10" s="5" customFormat="1" ht="45" hidden="1">
      <c r="A428" s="44" t="s">
        <v>102</v>
      </c>
      <c r="B428" s="23" t="s">
        <v>57</v>
      </c>
      <c r="C428" s="23" t="s">
        <v>33</v>
      </c>
      <c r="D428" s="23" t="s">
        <v>23</v>
      </c>
      <c r="E428" s="23" t="s">
        <v>187</v>
      </c>
      <c r="F428" s="23" t="s">
        <v>101</v>
      </c>
      <c r="G428" s="39">
        <f t="shared" si="35"/>
        <v>0</v>
      </c>
      <c r="H428" s="26"/>
      <c r="I428" s="92"/>
      <c r="J428" s="98"/>
    </row>
    <row r="429" spans="1:10" s="5" customFormat="1" ht="61.5" customHeight="1">
      <c r="A429" s="44" t="s">
        <v>186</v>
      </c>
      <c r="B429" s="23" t="s">
        <v>57</v>
      </c>
      <c r="C429" s="23" t="s">
        <v>33</v>
      </c>
      <c r="D429" s="23" t="s">
        <v>35</v>
      </c>
      <c r="E429" s="23" t="s">
        <v>187</v>
      </c>
      <c r="F429" s="23" t="s">
        <v>131</v>
      </c>
      <c r="G429" s="39">
        <f t="shared" si="35"/>
        <v>0</v>
      </c>
      <c r="H429" s="26">
        <v>195</v>
      </c>
      <c r="I429" s="92">
        <v>195</v>
      </c>
      <c r="J429" s="98"/>
    </row>
    <row r="430" spans="1:10" s="5" customFormat="1" ht="45">
      <c r="A430" s="37" t="s">
        <v>87</v>
      </c>
      <c r="B430" s="23" t="s">
        <v>57</v>
      </c>
      <c r="C430" s="23" t="s">
        <v>33</v>
      </c>
      <c r="D430" s="23" t="s">
        <v>35</v>
      </c>
      <c r="E430" s="23" t="s">
        <v>187</v>
      </c>
      <c r="F430" s="23" t="s">
        <v>86</v>
      </c>
      <c r="G430" s="39">
        <f t="shared" si="35"/>
        <v>-30</v>
      </c>
      <c r="H430" s="26">
        <f>660-130-30</f>
        <v>500</v>
      </c>
      <c r="I430" s="92">
        <v>530</v>
      </c>
      <c r="J430" s="98"/>
    </row>
    <row r="431" spans="1:10" s="16" customFormat="1" ht="14.25">
      <c r="A431" s="135" t="s">
        <v>3</v>
      </c>
      <c r="B431" s="15" t="s">
        <v>57</v>
      </c>
      <c r="C431" s="15" t="s">
        <v>40</v>
      </c>
      <c r="D431" s="15"/>
      <c r="E431" s="15"/>
      <c r="F431" s="15"/>
      <c r="G431" s="39">
        <f aca="true" t="shared" si="36" ref="G431:G436">H431-I431</f>
        <v>0</v>
      </c>
      <c r="H431" s="24">
        <f aca="true" t="shared" si="37" ref="H431:I433">H432</f>
        <v>250</v>
      </c>
      <c r="I431" s="93">
        <f t="shared" si="37"/>
        <v>250</v>
      </c>
      <c r="J431" s="107"/>
    </row>
    <row r="432" spans="1:10" s="16" customFormat="1" ht="15" customHeight="1">
      <c r="A432" s="36" t="s">
        <v>64</v>
      </c>
      <c r="B432" s="15" t="s">
        <v>57</v>
      </c>
      <c r="C432" s="15" t="s">
        <v>40</v>
      </c>
      <c r="D432" s="15" t="s">
        <v>22</v>
      </c>
      <c r="E432" s="15"/>
      <c r="F432" s="15"/>
      <c r="G432" s="39">
        <f t="shared" si="36"/>
        <v>0</v>
      </c>
      <c r="H432" s="24">
        <f t="shared" si="37"/>
        <v>250</v>
      </c>
      <c r="I432" s="24">
        <f t="shared" si="37"/>
        <v>250</v>
      </c>
      <c r="J432" s="107"/>
    </row>
    <row r="433" spans="1:10" s="16" customFormat="1" ht="30.75" customHeight="1">
      <c r="A433" s="142" t="s">
        <v>321</v>
      </c>
      <c r="B433" s="23" t="s">
        <v>57</v>
      </c>
      <c r="C433" s="23" t="s">
        <v>40</v>
      </c>
      <c r="D433" s="23" t="s">
        <v>22</v>
      </c>
      <c r="E433" s="23" t="s">
        <v>188</v>
      </c>
      <c r="F433" s="23"/>
      <c r="G433" s="39">
        <f t="shared" si="36"/>
        <v>0</v>
      </c>
      <c r="H433" s="27">
        <f t="shared" si="37"/>
        <v>250</v>
      </c>
      <c r="I433" s="27">
        <f t="shared" si="37"/>
        <v>250</v>
      </c>
      <c r="J433" s="107"/>
    </row>
    <row r="434" spans="1:10" s="5" customFormat="1" ht="30">
      <c r="A434" s="79" t="s">
        <v>76</v>
      </c>
      <c r="B434" s="8" t="s">
        <v>57</v>
      </c>
      <c r="C434" s="8" t="s">
        <v>40</v>
      </c>
      <c r="D434" s="8" t="s">
        <v>22</v>
      </c>
      <c r="E434" s="8" t="s">
        <v>189</v>
      </c>
      <c r="F434" s="8"/>
      <c r="G434" s="39">
        <f t="shared" si="36"/>
        <v>0</v>
      </c>
      <c r="H434" s="26">
        <f>H437+H435+H436+H438</f>
        <v>250</v>
      </c>
      <c r="I434" s="26">
        <f>I437+I435+I436+I438</f>
        <v>250</v>
      </c>
      <c r="J434" s="97"/>
    </row>
    <row r="435" spans="1:10" s="5" customFormat="1" ht="60">
      <c r="A435" s="148" t="s">
        <v>233</v>
      </c>
      <c r="B435" s="8" t="s">
        <v>57</v>
      </c>
      <c r="C435" s="8" t="s">
        <v>40</v>
      </c>
      <c r="D435" s="8" t="s">
        <v>22</v>
      </c>
      <c r="E435" s="8" t="s">
        <v>189</v>
      </c>
      <c r="F435" s="8" t="s">
        <v>232</v>
      </c>
      <c r="G435" s="39">
        <f t="shared" si="36"/>
        <v>0</v>
      </c>
      <c r="H435" s="26">
        <f>140-50</f>
        <v>90</v>
      </c>
      <c r="I435" s="92">
        <v>90</v>
      </c>
      <c r="J435" s="97"/>
    </row>
    <row r="436" spans="1:10" s="5" customFormat="1" ht="45" hidden="1">
      <c r="A436" s="44" t="s">
        <v>102</v>
      </c>
      <c r="B436" s="8" t="s">
        <v>57</v>
      </c>
      <c r="C436" s="8" t="s">
        <v>40</v>
      </c>
      <c r="D436" s="8" t="s">
        <v>22</v>
      </c>
      <c r="E436" s="8" t="s">
        <v>189</v>
      </c>
      <c r="F436" s="8" t="s">
        <v>101</v>
      </c>
      <c r="G436" s="39">
        <f t="shared" si="36"/>
        <v>0</v>
      </c>
      <c r="H436" s="26"/>
      <c r="I436" s="92"/>
      <c r="J436" s="97"/>
    </row>
    <row r="437" spans="1:10" s="5" customFormat="1" ht="45">
      <c r="A437" s="37" t="s">
        <v>87</v>
      </c>
      <c r="B437" s="8" t="s">
        <v>57</v>
      </c>
      <c r="C437" s="8" t="s">
        <v>40</v>
      </c>
      <c r="D437" s="8" t="s">
        <v>22</v>
      </c>
      <c r="E437" s="8" t="s">
        <v>189</v>
      </c>
      <c r="F437" s="8" t="s">
        <v>86</v>
      </c>
      <c r="G437" s="39">
        <f aca="true" t="shared" si="38" ref="G437:G450">H437-I437</f>
        <v>0</v>
      </c>
      <c r="H437" s="26">
        <v>110</v>
      </c>
      <c r="I437" s="92">
        <v>110</v>
      </c>
      <c r="J437" s="98"/>
    </row>
    <row r="438" spans="1:10" s="5" customFormat="1" ht="15">
      <c r="A438" s="66" t="s">
        <v>246</v>
      </c>
      <c r="B438" s="8" t="s">
        <v>57</v>
      </c>
      <c r="C438" s="8" t="s">
        <v>40</v>
      </c>
      <c r="D438" s="8" t="s">
        <v>22</v>
      </c>
      <c r="E438" s="8" t="s">
        <v>189</v>
      </c>
      <c r="F438" s="14" t="s">
        <v>245</v>
      </c>
      <c r="G438" s="39">
        <f t="shared" si="38"/>
        <v>0</v>
      </c>
      <c r="H438" s="26">
        <f>50</f>
        <v>50</v>
      </c>
      <c r="I438" s="92">
        <v>50</v>
      </c>
      <c r="J438" s="98"/>
    </row>
    <row r="439" spans="1:10" s="16" customFormat="1" ht="18" customHeight="1">
      <c r="A439" s="135" t="s">
        <v>65</v>
      </c>
      <c r="B439" s="15" t="s">
        <v>57</v>
      </c>
      <c r="C439" s="15" t="s">
        <v>51</v>
      </c>
      <c r="D439" s="15"/>
      <c r="E439" s="15"/>
      <c r="F439" s="15"/>
      <c r="G439" s="39">
        <f t="shared" si="38"/>
        <v>1298.7</v>
      </c>
      <c r="H439" s="24">
        <f aca="true" t="shared" si="39" ref="H439:I442">H440</f>
        <v>1598.7</v>
      </c>
      <c r="I439" s="24">
        <f t="shared" si="39"/>
        <v>300</v>
      </c>
      <c r="J439" s="107"/>
    </row>
    <row r="440" spans="1:10" s="16" customFormat="1" ht="18" customHeight="1">
      <c r="A440" s="135" t="s">
        <v>47</v>
      </c>
      <c r="B440" s="15" t="s">
        <v>57</v>
      </c>
      <c r="C440" s="15" t="s">
        <v>51</v>
      </c>
      <c r="D440" s="15" t="s">
        <v>27</v>
      </c>
      <c r="E440" s="15"/>
      <c r="F440" s="15"/>
      <c r="G440" s="39">
        <f t="shared" si="38"/>
        <v>1298.7</v>
      </c>
      <c r="H440" s="24">
        <f t="shared" si="39"/>
        <v>1598.7</v>
      </c>
      <c r="I440" s="93">
        <f t="shared" si="39"/>
        <v>300</v>
      </c>
      <c r="J440" s="107"/>
    </row>
    <row r="441" spans="1:10" s="5" customFormat="1" ht="30" customHeight="1">
      <c r="A441" s="37" t="s">
        <v>92</v>
      </c>
      <c r="B441" s="35" t="s">
        <v>57</v>
      </c>
      <c r="C441" s="8" t="s">
        <v>51</v>
      </c>
      <c r="D441" s="8" t="s">
        <v>27</v>
      </c>
      <c r="E441" s="8" t="s">
        <v>140</v>
      </c>
      <c r="F441" s="8"/>
      <c r="G441" s="39">
        <f t="shared" si="38"/>
        <v>1298.7</v>
      </c>
      <c r="H441" s="26">
        <f>H442+H444</f>
        <v>1598.7</v>
      </c>
      <c r="I441" s="26">
        <f>I442+I444</f>
        <v>300</v>
      </c>
      <c r="J441" s="97"/>
    </row>
    <row r="442" spans="1:10" s="5" customFormat="1" ht="29.25" customHeight="1">
      <c r="A442" s="71" t="s">
        <v>215</v>
      </c>
      <c r="B442" s="8" t="s">
        <v>57</v>
      </c>
      <c r="C442" s="8" t="s">
        <v>51</v>
      </c>
      <c r="D442" s="8" t="s">
        <v>27</v>
      </c>
      <c r="E442" s="8" t="s">
        <v>216</v>
      </c>
      <c r="F442" s="8"/>
      <c r="G442" s="39">
        <f t="shared" si="38"/>
        <v>0</v>
      </c>
      <c r="H442" s="26">
        <f t="shared" si="39"/>
        <v>300</v>
      </c>
      <c r="I442" s="26">
        <f t="shared" si="39"/>
        <v>300</v>
      </c>
      <c r="J442" s="97"/>
    </row>
    <row r="443" spans="1:10" s="5" customFormat="1" ht="45" customHeight="1">
      <c r="A443" s="45" t="s">
        <v>75</v>
      </c>
      <c r="B443" s="8" t="s">
        <v>57</v>
      </c>
      <c r="C443" s="8" t="s">
        <v>51</v>
      </c>
      <c r="D443" s="8" t="s">
        <v>27</v>
      </c>
      <c r="E443" s="8" t="s">
        <v>216</v>
      </c>
      <c r="F443" s="8" t="s">
        <v>74</v>
      </c>
      <c r="G443" s="39">
        <f t="shared" si="38"/>
        <v>0</v>
      </c>
      <c r="H443" s="26">
        <v>300</v>
      </c>
      <c r="I443" s="92">
        <v>300</v>
      </c>
      <c r="J443" s="98"/>
    </row>
    <row r="444" spans="1:10" s="5" customFormat="1" ht="135">
      <c r="A444" s="33" t="s">
        <v>400</v>
      </c>
      <c r="B444" s="8" t="s">
        <v>57</v>
      </c>
      <c r="C444" s="8" t="s">
        <v>51</v>
      </c>
      <c r="D444" s="8" t="s">
        <v>27</v>
      </c>
      <c r="E444" s="8" t="s">
        <v>341</v>
      </c>
      <c r="F444" s="8"/>
      <c r="G444" s="39">
        <f t="shared" si="38"/>
        <v>1298.7</v>
      </c>
      <c r="H444" s="26">
        <f>H445</f>
        <v>1298.7</v>
      </c>
      <c r="I444" s="26">
        <f>I445</f>
        <v>0</v>
      </c>
      <c r="J444" s="98"/>
    </row>
    <row r="445" spans="1:10" s="5" customFormat="1" ht="15">
      <c r="A445" s="119" t="s">
        <v>402</v>
      </c>
      <c r="B445" s="8" t="s">
        <v>57</v>
      </c>
      <c r="C445" s="8" t="s">
        <v>51</v>
      </c>
      <c r="D445" s="8" t="s">
        <v>27</v>
      </c>
      <c r="E445" s="8" t="s">
        <v>341</v>
      </c>
      <c r="F445" s="8" t="s">
        <v>401</v>
      </c>
      <c r="G445" s="39">
        <f t="shared" si="38"/>
        <v>1298.7</v>
      </c>
      <c r="H445" s="26">
        <v>1298.7</v>
      </c>
      <c r="I445" s="92"/>
      <c r="J445" s="98"/>
    </row>
    <row r="446" spans="1:10" s="16" customFormat="1" ht="28.5" hidden="1">
      <c r="A446" s="151" t="s">
        <v>50</v>
      </c>
      <c r="B446" s="20" t="s">
        <v>57</v>
      </c>
      <c r="C446" s="20" t="s">
        <v>36</v>
      </c>
      <c r="D446" s="20"/>
      <c r="E446" s="20"/>
      <c r="F446" s="20"/>
      <c r="G446" s="39">
        <f t="shared" si="38"/>
        <v>0</v>
      </c>
      <c r="H446" s="24">
        <f aca="true" t="shared" si="40" ref="H446:I449">H447</f>
        <v>0</v>
      </c>
      <c r="I446" s="24">
        <f t="shared" si="40"/>
        <v>0</v>
      </c>
      <c r="J446" s="99"/>
    </row>
    <row r="447" spans="1:10" s="16" customFormat="1" ht="36" customHeight="1" hidden="1">
      <c r="A447" s="150" t="s">
        <v>225</v>
      </c>
      <c r="B447" s="20" t="s">
        <v>57</v>
      </c>
      <c r="C447" s="20" t="s">
        <v>36</v>
      </c>
      <c r="D447" s="20" t="s">
        <v>22</v>
      </c>
      <c r="E447" s="20"/>
      <c r="F447" s="20"/>
      <c r="G447" s="39">
        <f t="shared" si="38"/>
        <v>0</v>
      </c>
      <c r="H447" s="24">
        <f t="shared" si="40"/>
        <v>0</v>
      </c>
      <c r="I447" s="24">
        <f t="shared" si="40"/>
        <v>0</v>
      </c>
      <c r="J447" s="99"/>
    </row>
    <row r="448" spans="1:10" s="5" customFormat="1" ht="30" hidden="1">
      <c r="A448" s="37" t="s">
        <v>92</v>
      </c>
      <c r="B448" s="8" t="s">
        <v>57</v>
      </c>
      <c r="C448" s="8" t="s">
        <v>36</v>
      </c>
      <c r="D448" s="8" t="s">
        <v>22</v>
      </c>
      <c r="E448" s="8" t="s">
        <v>140</v>
      </c>
      <c r="F448" s="8"/>
      <c r="G448" s="39">
        <f t="shared" si="38"/>
        <v>0</v>
      </c>
      <c r="H448" s="26">
        <f t="shared" si="40"/>
        <v>0</v>
      </c>
      <c r="I448" s="26">
        <f t="shared" si="40"/>
        <v>0</v>
      </c>
      <c r="J448" s="98"/>
    </row>
    <row r="449" spans="1:10" s="5" customFormat="1" ht="15" hidden="1">
      <c r="A449" s="37" t="s">
        <v>52</v>
      </c>
      <c r="B449" s="8" t="s">
        <v>57</v>
      </c>
      <c r="C449" s="8" t="s">
        <v>36</v>
      </c>
      <c r="D449" s="8" t="s">
        <v>22</v>
      </c>
      <c r="E449" s="8" t="s">
        <v>222</v>
      </c>
      <c r="F449" s="8"/>
      <c r="G449" s="39">
        <f t="shared" si="38"/>
        <v>0</v>
      </c>
      <c r="H449" s="26">
        <f t="shared" si="40"/>
        <v>0</v>
      </c>
      <c r="I449" s="26">
        <f t="shared" si="40"/>
        <v>0</v>
      </c>
      <c r="J449" s="98"/>
    </row>
    <row r="450" spans="1:10" s="5" customFormat="1" ht="15" hidden="1">
      <c r="A450" s="149" t="s">
        <v>224</v>
      </c>
      <c r="B450" s="8" t="s">
        <v>57</v>
      </c>
      <c r="C450" s="8" t="s">
        <v>36</v>
      </c>
      <c r="D450" s="8" t="s">
        <v>22</v>
      </c>
      <c r="E450" s="8" t="s">
        <v>222</v>
      </c>
      <c r="F450" s="8" t="s">
        <v>223</v>
      </c>
      <c r="G450" s="39">
        <f t="shared" si="38"/>
        <v>0</v>
      </c>
      <c r="H450" s="26">
        <f>171-171</f>
        <v>0</v>
      </c>
      <c r="I450" s="92"/>
      <c r="J450" s="98"/>
    </row>
    <row r="451" spans="1:10" s="5" customFormat="1" ht="15">
      <c r="A451" s="80"/>
      <c r="B451" s="8"/>
      <c r="C451" s="8"/>
      <c r="D451" s="8"/>
      <c r="E451" s="8"/>
      <c r="F451" s="8"/>
      <c r="G451" s="39"/>
      <c r="H451" s="38"/>
      <c r="I451" s="91"/>
      <c r="J451" s="98"/>
    </row>
    <row r="452" spans="1:10" s="16" customFormat="1" ht="28.5">
      <c r="A452" s="141" t="s">
        <v>82</v>
      </c>
      <c r="B452" s="20" t="s">
        <v>80</v>
      </c>
      <c r="C452" s="20"/>
      <c r="D452" s="20"/>
      <c r="E452" s="20"/>
      <c r="F452" s="20"/>
      <c r="G452" s="39">
        <f>H452-I452</f>
        <v>0</v>
      </c>
      <c r="H452" s="39">
        <f>H454+H474</f>
        <v>1353.4999999999998</v>
      </c>
      <c r="I452" s="39">
        <f>I454+I474</f>
        <v>1353.5</v>
      </c>
      <c r="J452" s="104"/>
    </row>
    <row r="453" spans="1:10" s="16" customFormat="1" ht="14.25">
      <c r="A453" s="123" t="s">
        <v>58</v>
      </c>
      <c r="B453" s="20" t="s">
        <v>80</v>
      </c>
      <c r="C453" s="15" t="s">
        <v>22</v>
      </c>
      <c r="D453" s="15"/>
      <c r="E453" s="15"/>
      <c r="F453" s="15"/>
      <c r="G453" s="39">
        <f>H453-I453</f>
        <v>0</v>
      </c>
      <c r="H453" s="39">
        <f>H454</f>
        <v>1353.4999999999998</v>
      </c>
      <c r="I453" s="39">
        <f>I454</f>
        <v>1353.5</v>
      </c>
      <c r="J453" s="104"/>
    </row>
    <row r="454" spans="1:10" s="16" customFormat="1" ht="45" customHeight="1">
      <c r="A454" s="51" t="s">
        <v>11</v>
      </c>
      <c r="B454" s="20" t="s">
        <v>80</v>
      </c>
      <c r="C454" s="15" t="s">
        <v>22</v>
      </c>
      <c r="D454" s="15" t="s">
        <v>35</v>
      </c>
      <c r="E454" s="15"/>
      <c r="F454" s="15"/>
      <c r="G454" s="39">
        <f aca="true" t="shared" si="41" ref="G454:G479">H454-I454</f>
        <v>0</v>
      </c>
      <c r="H454" s="24">
        <f>H455+H468</f>
        <v>1353.4999999999998</v>
      </c>
      <c r="I454" s="24">
        <f>I455+I468</f>
        <v>1353.5</v>
      </c>
      <c r="J454" s="107"/>
    </row>
    <row r="455" spans="1:10" s="9" customFormat="1" ht="17.25" customHeight="1">
      <c r="A455" s="45" t="s">
        <v>91</v>
      </c>
      <c r="B455" s="8" t="s">
        <v>80</v>
      </c>
      <c r="C455" s="14" t="s">
        <v>22</v>
      </c>
      <c r="D455" s="14" t="s">
        <v>35</v>
      </c>
      <c r="E455" s="14" t="s">
        <v>134</v>
      </c>
      <c r="F455" s="14"/>
      <c r="G455" s="39">
        <f t="shared" si="41"/>
        <v>0</v>
      </c>
      <c r="H455" s="27">
        <f>H456+H464</f>
        <v>1008.6999999999998</v>
      </c>
      <c r="I455" s="95">
        <f>I456+I464</f>
        <v>1008.7</v>
      </c>
      <c r="J455" s="101"/>
    </row>
    <row r="456" spans="1:10" s="9" customFormat="1" ht="16.5" customHeight="1">
      <c r="A456" s="45" t="s">
        <v>91</v>
      </c>
      <c r="B456" s="8" t="s">
        <v>80</v>
      </c>
      <c r="C456" s="14" t="s">
        <v>22</v>
      </c>
      <c r="D456" s="14" t="s">
        <v>35</v>
      </c>
      <c r="E456" s="14" t="s">
        <v>135</v>
      </c>
      <c r="F456" s="14"/>
      <c r="G456" s="39">
        <f t="shared" si="41"/>
        <v>0</v>
      </c>
      <c r="H456" s="27">
        <f>H460+H462+H461+H463+H458+H457+H459</f>
        <v>350.59999999999997</v>
      </c>
      <c r="I456" s="27">
        <f>I460+I462+I461+I463+I458+I457+I459</f>
        <v>350.59999999999997</v>
      </c>
      <c r="J456" s="101"/>
    </row>
    <row r="457" spans="1:10" s="9" customFormat="1" ht="30.75" customHeight="1">
      <c r="A457" s="44" t="s">
        <v>130</v>
      </c>
      <c r="B457" s="8" t="s">
        <v>80</v>
      </c>
      <c r="C457" s="14" t="s">
        <v>22</v>
      </c>
      <c r="D457" s="14" t="s">
        <v>35</v>
      </c>
      <c r="E457" s="14" t="s">
        <v>135</v>
      </c>
      <c r="F457" s="14" t="s">
        <v>89</v>
      </c>
      <c r="G457" s="39">
        <f t="shared" si="41"/>
        <v>0</v>
      </c>
      <c r="H457" s="27">
        <f>252.4-10</f>
        <v>242.4</v>
      </c>
      <c r="I457" s="95">
        <v>242.4</v>
      </c>
      <c r="J457" s="101"/>
    </row>
    <row r="458" spans="1:10" s="9" customFormat="1" ht="30.75" customHeight="1">
      <c r="A458" s="45" t="s">
        <v>102</v>
      </c>
      <c r="B458" s="8" t="s">
        <v>80</v>
      </c>
      <c r="C458" s="14" t="s">
        <v>22</v>
      </c>
      <c r="D458" s="14" t="s">
        <v>35</v>
      </c>
      <c r="E458" s="14" t="s">
        <v>135</v>
      </c>
      <c r="F458" s="14" t="s">
        <v>101</v>
      </c>
      <c r="G458" s="39">
        <f t="shared" si="41"/>
        <v>0</v>
      </c>
      <c r="H458" s="27">
        <v>10</v>
      </c>
      <c r="I458" s="95">
        <v>10</v>
      </c>
      <c r="J458" s="101"/>
    </row>
    <row r="459" spans="1:10" s="9" customFormat="1" ht="61.5" customHeight="1">
      <c r="A459" s="44" t="s">
        <v>186</v>
      </c>
      <c r="B459" s="8" t="s">
        <v>80</v>
      </c>
      <c r="C459" s="14" t="s">
        <v>22</v>
      </c>
      <c r="D459" s="14" t="s">
        <v>35</v>
      </c>
      <c r="E459" s="14" t="s">
        <v>135</v>
      </c>
      <c r="F459" s="14" t="s">
        <v>131</v>
      </c>
      <c r="G459" s="39">
        <f t="shared" si="41"/>
        <v>0</v>
      </c>
      <c r="H459" s="27">
        <f>76.2-3</f>
        <v>73.2</v>
      </c>
      <c r="I459" s="95">
        <v>73.2</v>
      </c>
      <c r="J459" s="101"/>
    </row>
    <row r="460" spans="1:10" s="9" customFormat="1" ht="33" customHeight="1">
      <c r="A460" s="45" t="s">
        <v>88</v>
      </c>
      <c r="B460" s="8" t="s">
        <v>80</v>
      </c>
      <c r="C460" s="14" t="s">
        <v>22</v>
      </c>
      <c r="D460" s="14" t="s">
        <v>35</v>
      </c>
      <c r="E460" s="14" t="s">
        <v>135</v>
      </c>
      <c r="F460" s="64" t="s">
        <v>86</v>
      </c>
      <c r="G460" s="39">
        <f>H460-I460+23.5-23.5</f>
        <v>0</v>
      </c>
      <c r="H460" s="27">
        <v>25</v>
      </c>
      <c r="I460" s="95">
        <v>25</v>
      </c>
      <c r="J460" s="98"/>
    </row>
    <row r="461" spans="1:10" s="9" customFormat="1" ht="30" customHeight="1" hidden="1">
      <c r="A461" s="66" t="s">
        <v>108</v>
      </c>
      <c r="B461" s="8" t="s">
        <v>80</v>
      </c>
      <c r="C461" s="14" t="s">
        <v>22</v>
      </c>
      <c r="D461" s="14" t="s">
        <v>35</v>
      </c>
      <c r="E461" s="14" t="s">
        <v>135</v>
      </c>
      <c r="F461" s="64" t="s">
        <v>106</v>
      </c>
      <c r="G461" s="39">
        <f>H461-I461+23.5-23.5</f>
        <v>0</v>
      </c>
      <c r="H461" s="27"/>
      <c r="I461" s="95"/>
      <c r="J461" s="98"/>
    </row>
    <row r="462" spans="1:10" s="9" customFormat="1" ht="15" hidden="1">
      <c r="A462" s="45" t="s">
        <v>109</v>
      </c>
      <c r="B462" s="8" t="s">
        <v>80</v>
      </c>
      <c r="C462" s="14" t="s">
        <v>22</v>
      </c>
      <c r="D462" s="14" t="s">
        <v>35</v>
      </c>
      <c r="E462" s="14" t="s">
        <v>135</v>
      </c>
      <c r="F462" s="64" t="s">
        <v>107</v>
      </c>
      <c r="G462" s="39">
        <f t="shared" si="41"/>
        <v>0</v>
      </c>
      <c r="H462" s="27"/>
      <c r="I462" s="95"/>
      <c r="J462" s="98"/>
    </row>
    <row r="463" spans="1:10" s="9" customFormat="1" ht="15" hidden="1">
      <c r="A463" s="37" t="s">
        <v>230</v>
      </c>
      <c r="B463" s="8" t="s">
        <v>80</v>
      </c>
      <c r="C463" s="14" t="s">
        <v>22</v>
      </c>
      <c r="D463" s="14" t="s">
        <v>35</v>
      </c>
      <c r="E463" s="14" t="s">
        <v>135</v>
      </c>
      <c r="F463" s="64" t="s">
        <v>228</v>
      </c>
      <c r="G463" s="39">
        <f t="shared" si="41"/>
        <v>0</v>
      </c>
      <c r="H463" s="27"/>
      <c r="I463" s="95"/>
      <c r="J463" s="98"/>
    </row>
    <row r="464" spans="1:10" s="9" customFormat="1" ht="31.5" customHeight="1">
      <c r="A464" s="144" t="s">
        <v>63</v>
      </c>
      <c r="B464" s="8" t="s">
        <v>80</v>
      </c>
      <c r="C464" s="14" t="s">
        <v>22</v>
      </c>
      <c r="D464" s="14" t="s">
        <v>35</v>
      </c>
      <c r="E464" s="14" t="s">
        <v>190</v>
      </c>
      <c r="F464" s="14"/>
      <c r="G464" s="39">
        <f t="shared" si="41"/>
        <v>0</v>
      </c>
      <c r="H464" s="27">
        <f>H465+H466+H467</f>
        <v>658.0999999999999</v>
      </c>
      <c r="I464" s="27">
        <f>I465+I466+I467</f>
        <v>658.1</v>
      </c>
      <c r="J464" s="101"/>
    </row>
    <row r="465" spans="1:10" s="9" customFormat="1" ht="30" customHeight="1">
      <c r="A465" s="44" t="s">
        <v>130</v>
      </c>
      <c r="B465" s="8" t="s">
        <v>80</v>
      </c>
      <c r="C465" s="14" t="s">
        <v>22</v>
      </c>
      <c r="D465" s="14" t="s">
        <v>35</v>
      </c>
      <c r="E465" s="14" t="s">
        <v>190</v>
      </c>
      <c r="F465" s="14" t="s">
        <v>89</v>
      </c>
      <c r="G465" s="39">
        <f t="shared" si="41"/>
        <v>0</v>
      </c>
      <c r="H465" s="27">
        <f>631.4-52.6-52.6-21</f>
        <v>505.19999999999993</v>
      </c>
      <c r="I465" s="95">
        <v>505.2</v>
      </c>
      <c r="J465" s="98"/>
    </row>
    <row r="466" spans="1:10" s="9" customFormat="1" ht="60.75" customHeight="1">
      <c r="A466" s="44" t="s">
        <v>186</v>
      </c>
      <c r="B466" s="8" t="s">
        <v>80</v>
      </c>
      <c r="C466" s="14" t="s">
        <v>22</v>
      </c>
      <c r="D466" s="14" t="s">
        <v>35</v>
      </c>
      <c r="E466" s="14" t="s">
        <v>190</v>
      </c>
      <c r="F466" s="14" t="s">
        <v>131</v>
      </c>
      <c r="G466" s="39">
        <f t="shared" si="41"/>
        <v>-0.05000000000003979</v>
      </c>
      <c r="H466" s="27">
        <f>190.7-15.9-15.9-6-0.05</f>
        <v>152.84999999999997</v>
      </c>
      <c r="I466" s="95">
        <v>152.9</v>
      </c>
      <c r="J466" s="98"/>
    </row>
    <row r="467" spans="1:10" s="9" customFormat="1" ht="15">
      <c r="A467" s="66" t="s">
        <v>230</v>
      </c>
      <c r="B467" s="8" t="s">
        <v>80</v>
      </c>
      <c r="C467" s="14" t="s">
        <v>22</v>
      </c>
      <c r="D467" s="14" t="s">
        <v>35</v>
      </c>
      <c r="E467" s="14" t="s">
        <v>190</v>
      </c>
      <c r="F467" s="14" t="s">
        <v>228</v>
      </c>
      <c r="G467" s="39">
        <f t="shared" si="41"/>
        <v>0.05</v>
      </c>
      <c r="H467" s="27">
        <v>0.05</v>
      </c>
      <c r="I467" s="95"/>
      <c r="J467" s="98"/>
    </row>
    <row r="468" spans="1:10" s="9" customFormat="1" ht="30">
      <c r="A468" s="80" t="s">
        <v>92</v>
      </c>
      <c r="B468" s="8" t="s">
        <v>80</v>
      </c>
      <c r="C468" s="14" t="s">
        <v>22</v>
      </c>
      <c r="D468" s="14" t="s">
        <v>35</v>
      </c>
      <c r="E468" s="14" t="s">
        <v>140</v>
      </c>
      <c r="F468" s="14"/>
      <c r="G468" s="39">
        <f t="shared" si="41"/>
        <v>0</v>
      </c>
      <c r="H468" s="27">
        <f>H469</f>
        <v>344.8</v>
      </c>
      <c r="I468" s="27">
        <f>I469</f>
        <v>344.8</v>
      </c>
      <c r="J468" s="98"/>
    </row>
    <row r="469" spans="1:10" s="9" customFormat="1" ht="75">
      <c r="A469" s="45" t="s">
        <v>206</v>
      </c>
      <c r="B469" s="8" t="s">
        <v>80</v>
      </c>
      <c r="C469" s="14" t="s">
        <v>22</v>
      </c>
      <c r="D469" s="14" t="s">
        <v>35</v>
      </c>
      <c r="E469" s="14" t="s">
        <v>191</v>
      </c>
      <c r="F469" s="14"/>
      <c r="G469" s="39">
        <f t="shared" si="41"/>
        <v>0</v>
      </c>
      <c r="H469" s="27">
        <f>H473+H471+H470+H472</f>
        <v>344.8</v>
      </c>
      <c r="I469" s="27">
        <f>I473+I471+I470+I472</f>
        <v>344.8</v>
      </c>
      <c r="J469" s="98"/>
    </row>
    <row r="470" spans="1:10" s="9" customFormat="1" ht="30">
      <c r="A470" s="44" t="s">
        <v>130</v>
      </c>
      <c r="B470" s="8" t="s">
        <v>80</v>
      </c>
      <c r="C470" s="14" t="s">
        <v>22</v>
      </c>
      <c r="D470" s="14" t="s">
        <v>35</v>
      </c>
      <c r="E470" s="14" t="s">
        <v>191</v>
      </c>
      <c r="F470" s="14" t="s">
        <v>89</v>
      </c>
      <c r="G470" s="39">
        <f t="shared" si="41"/>
        <v>0</v>
      </c>
      <c r="H470" s="27">
        <f>255-2.85-1.512</f>
        <v>250.638</v>
      </c>
      <c r="I470" s="95">
        <v>250.638</v>
      </c>
      <c r="J470" s="98"/>
    </row>
    <row r="471" spans="1:10" s="9" customFormat="1" ht="45">
      <c r="A471" s="45" t="s">
        <v>102</v>
      </c>
      <c r="B471" s="8" t="s">
        <v>80</v>
      </c>
      <c r="C471" s="14" t="s">
        <v>22</v>
      </c>
      <c r="D471" s="14" t="s">
        <v>35</v>
      </c>
      <c r="E471" s="14" t="s">
        <v>191</v>
      </c>
      <c r="F471" s="14" t="s">
        <v>101</v>
      </c>
      <c r="G471" s="39">
        <f t="shared" si="41"/>
        <v>0</v>
      </c>
      <c r="H471" s="27">
        <f>1.512</f>
        <v>1.512</v>
      </c>
      <c r="I471" s="95">
        <v>1.512</v>
      </c>
      <c r="J471" s="98"/>
    </row>
    <row r="472" spans="1:10" s="9" customFormat="1" ht="45.75" customHeight="1">
      <c r="A472" s="44" t="s">
        <v>186</v>
      </c>
      <c r="B472" s="8" t="s">
        <v>80</v>
      </c>
      <c r="C472" s="14" t="s">
        <v>22</v>
      </c>
      <c r="D472" s="14" t="s">
        <v>35</v>
      </c>
      <c r="E472" s="14" t="s">
        <v>191</v>
      </c>
      <c r="F472" s="14" t="s">
        <v>131</v>
      </c>
      <c r="G472" s="39">
        <f t="shared" si="41"/>
        <v>0</v>
      </c>
      <c r="H472" s="27">
        <v>89.8</v>
      </c>
      <c r="I472" s="95">
        <v>89.8</v>
      </c>
      <c r="J472" s="98"/>
    </row>
    <row r="473" spans="1:10" s="9" customFormat="1" ht="30">
      <c r="A473" s="45" t="s">
        <v>88</v>
      </c>
      <c r="B473" s="8" t="s">
        <v>80</v>
      </c>
      <c r="C473" s="14" t="s">
        <v>22</v>
      </c>
      <c r="D473" s="14" t="s">
        <v>35</v>
      </c>
      <c r="E473" s="14" t="s">
        <v>191</v>
      </c>
      <c r="F473" s="14" t="s">
        <v>86</v>
      </c>
      <c r="G473" s="39">
        <f t="shared" si="41"/>
        <v>0</v>
      </c>
      <c r="H473" s="27">
        <f>2.85</f>
        <v>2.85</v>
      </c>
      <c r="I473" s="95">
        <v>2.85</v>
      </c>
      <c r="J473" s="98"/>
    </row>
    <row r="474" spans="1:10" s="16" customFormat="1" ht="14.25" hidden="1">
      <c r="A474" s="36" t="s">
        <v>26</v>
      </c>
      <c r="B474" s="20" t="s">
        <v>80</v>
      </c>
      <c r="C474" s="20" t="s">
        <v>25</v>
      </c>
      <c r="D474" s="15"/>
      <c r="E474" s="15"/>
      <c r="F474" s="15"/>
      <c r="G474" s="39">
        <f t="shared" si="41"/>
        <v>0</v>
      </c>
      <c r="H474" s="24">
        <f aca="true" t="shared" si="42" ref="H474:I477">H475</f>
        <v>0</v>
      </c>
      <c r="I474" s="24">
        <f t="shared" si="42"/>
        <v>0</v>
      </c>
      <c r="J474" s="99"/>
    </row>
    <row r="475" spans="1:10" s="16" customFormat="1" ht="28.5" hidden="1">
      <c r="A475" s="126" t="s">
        <v>256</v>
      </c>
      <c r="B475" s="20" t="s">
        <v>80</v>
      </c>
      <c r="C475" s="20" t="s">
        <v>25</v>
      </c>
      <c r="D475" s="20" t="s">
        <v>43</v>
      </c>
      <c r="E475" s="15"/>
      <c r="F475" s="15"/>
      <c r="G475" s="39">
        <f t="shared" si="41"/>
        <v>0</v>
      </c>
      <c r="H475" s="24">
        <f t="shared" si="42"/>
        <v>0</v>
      </c>
      <c r="I475" s="24">
        <f t="shared" si="42"/>
        <v>0</v>
      </c>
      <c r="J475" s="99"/>
    </row>
    <row r="476" spans="1:10" s="9" customFormat="1" ht="30" hidden="1">
      <c r="A476" s="45" t="s">
        <v>91</v>
      </c>
      <c r="B476" s="8" t="s">
        <v>80</v>
      </c>
      <c r="C476" s="14" t="s">
        <v>25</v>
      </c>
      <c r="D476" s="14" t="s">
        <v>43</v>
      </c>
      <c r="E476" s="14" t="s">
        <v>134</v>
      </c>
      <c r="F476" s="64"/>
      <c r="G476" s="39">
        <f t="shared" si="41"/>
        <v>0</v>
      </c>
      <c r="H476" s="27">
        <f t="shared" si="42"/>
        <v>0</v>
      </c>
      <c r="I476" s="27">
        <f t="shared" si="42"/>
        <v>0</v>
      </c>
      <c r="J476" s="98"/>
    </row>
    <row r="477" spans="1:10" s="9" customFormat="1" ht="45" hidden="1">
      <c r="A477" s="45" t="s">
        <v>84</v>
      </c>
      <c r="B477" s="8" t="s">
        <v>80</v>
      </c>
      <c r="C477" s="14" t="s">
        <v>25</v>
      </c>
      <c r="D477" s="14" t="s">
        <v>43</v>
      </c>
      <c r="E477" s="14" t="s">
        <v>135</v>
      </c>
      <c r="F477" s="14"/>
      <c r="G477" s="39">
        <f t="shared" si="41"/>
        <v>0</v>
      </c>
      <c r="H477" s="27">
        <f t="shared" si="42"/>
        <v>0</v>
      </c>
      <c r="I477" s="27">
        <f t="shared" si="42"/>
        <v>0</v>
      </c>
      <c r="J477" s="98"/>
    </row>
    <row r="478" spans="1:10" s="9" customFormat="1" ht="30" hidden="1">
      <c r="A478" s="45" t="s">
        <v>88</v>
      </c>
      <c r="B478" s="8" t="s">
        <v>80</v>
      </c>
      <c r="C478" s="14" t="s">
        <v>25</v>
      </c>
      <c r="D478" s="14" t="s">
        <v>43</v>
      </c>
      <c r="E478" s="14" t="s">
        <v>135</v>
      </c>
      <c r="F478" s="14" t="s">
        <v>86</v>
      </c>
      <c r="G478" s="39">
        <f t="shared" si="41"/>
        <v>0</v>
      </c>
      <c r="H478" s="27"/>
      <c r="I478" s="95"/>
      <c r="J478" s="98"/>
    </row>
    <row r="479" spans="1:10" s="5" customFormat="1" ht="15">
      <c r="A479" s="80"/>
      <c r="B479" s="8"/>
      <c r="C479" s="8"/>
      <c r="D479" s="8"/>
      <c r="E479" s="8"/>
      <c r="F479" s="8"/>
      <c r="G479" s="39">
        <f t="shared" si="41"/>
        <v>0</v>
      </c>
      <c r="H479" s="38"/>
      <c r="I479" s="91"/>
      <c r="J479" s="98"/>
    </row>
    <row r="480" spans="1:10" s="1" customFormat="1" ht="14.25">
      <c r="A480" s="137" t="s">
        <v>49</v>
      </c>
      <c r="B480" s="43"/>
      <c r="C480" s="43"/>
      <c r="D480" s="43"/>
      <c r="E480" s="43"/>
      <c r="F480" s="43"/>
      <c r="G480" s="39">
        <f>H480-I480</f>
        <v>7768.076000000001</v>
      </c>
      <c r="H480" s="25">
        <f>H12+H29+H452</f>
        <v>280797.636</v>
      </c>
      <c r="I480" s="25">
        <f>I12+I29+I452</f>
        <v>273029.56</v>
      </c>
      <c r="J480" s="102"/>
    </row>
    <row r="481" spans="1:10" s="1" customFormat="1" ht="15">
      <c r="A481" s="145"/>
      <c r="B481" s="30"/>
      <c r="C481" s="30"/>
      <c r="D481" s="30"/>
      <c r="E481" s="30"/>
      <c r="F481" s="30"/>
      <c r="G481" s="13"/>
      <c r="H481" s="13"/>
      <c r="I481" s="13"/>
      <c r="J481" s="103"/>
    </row>
    <row r="482" spans="1:10" s="1" customFormat="1" ht="15">
      <c r="A482" s="146"/>
      <c r="B482" s="30"/>
      <c r="C482" s="30"/>
      <c r="D482" s="30"/>
      <c r="E482" s="30"/>
      <c r="F482" s="30"/>
      <c r="G482" s="13"/>
      <c r="H482" s="13"/>
      <c r="I482" s="60"/>
      <c r="J482" s="103"/>
    </row>
    <row r="483" spans="9:10" ht="14.25">
      <c r="I483" s="112"/>
      <c r="J483" s="111"/>
    </row>
    <row r="484" spans="9:10" ht="14.25">
      <c r="I484" s="112"/>
      <c r="J484" s="111"/>
    </row>
    <row r="485" spans="9:10" ht="14.25">
      <c r="I485" s="112"/>
      <c r="J485" s="111"/>
    </row>
    <row r="486" spans="9:10" ht="14.25">
      <c r="I486" s="112"/>
      <c r="J486" s="111"/>
    </row>
    <row r="487" spans="9:10" ht="14.25">
      <c r="I487" s="112"/>
      <c r="J487" s="111"/>
    </row>
    <row r="488" spans="9:10" ht="14.25">
      <c r="I488" s="112"/>
      <c r="J488" s="111"/>
    </row>
    <row r="489" spans="9:10" ht="14.25">
      <c r="I489" s="112"/>
      <c r="J489" s="111"/>
    </row>
    <row r="490" spans="9:10" ht="14.25">
      <c r="I490" s="112"/>
      <c r="J490" s="111"/>
    </row>
    <row r="491" spans="9:10" ht="14.25">
      <c r="I491" s="112"/>
      <c r="J491" s="111"/>
    </row>
    <row r="492" spans="9:10" ht="14.25">
      <c r="I492" s="112"/>
      <c r="J492" s="111"/>
    </row>
    <row r="493" spans="9:10" ht="14.25">
      <c r="I493" s="112"/>
      <c r="J493" s="111"/>
    </row>
    <row r="494" spans="9:10" ht="14.25">
      <c r="I494" s="112"/>
      <c r="J494" s="111"/>
    </row>
    <row r="495" spans="9:10" ht="14.25">
      <c r="I495" s="112"/>
      <c r="J495" s="111"/>
    </row>
    <row r="496" spans="9:10" ht="14.25">
      <c r="I496" s="112"/>
      <c r="J496" s="111"/>
    </row>
    <row r="497" spans="9:10" ht="14.25">
      <c r="I497" s="112"/>
      <c r="J497" s="111"/>
    </row>
    <row r="498" spans="9:10" ht="14.25">
      <c r="I498" s="112"/>
      <c r="J498" s="111"/>
    </row>
    <row r="499" spans="9:10" ht="14.25">
      <c r="I499" s="112"/>
      <c r="J499" s="111"/>
    </row>
    <row r="500" spans="9:10" ht="14.25">
      <c r="I500" s="112"/>
      <c r="J500" s="111"/>
    </row>
    <row r="501" spans="9:10" ht="14.25">
      <c r="I501" s="112"/>
      <c r="J501" s="111"/>
    </row>
    <row r="502" spans="9:10" ht="14.25">
      <c r="I502" s="112"/>
      <c r="J502" s="111"/>
    </row>
    <row r="503" spans="9:10" ht="14.25">
      <c r="I503" s="112"/>
      <c r="J503" s="111"/>
    </row>
    <row r="504" spans="9:10" ht="14.25">
      <c r="I504" s="112"/>
      <c r="J504" s="111"/>
    </row>
    <row r="505" spans="9:10" ht="14.25">
      <c r="I505" s="112"/>
      <c r="J505" s="111"/>
    </row>
    <row r="506" spans="9:10" ht="14.25">
      <c r="I506" s="112"/>
      <c r="J506" s="111"/>
    </row>
    <row r="507" spans="9:10" ht="14.25">
      <c r="I507" s="112"/>
      <c r="J507" s="111"/>
    </row>
    <row r="508" spans="9:10" ht="14.25">
      <c r="I508" s="112"/>
      <c r="J508" s="111"/>
    </row>
    <row r="509" spans="9:10" ht="14.25">
      <c r="I509" s="112"/>
      <c r="J509" s="111"/>
    </row>
    <row r="510" spans="9:10" ht="14.25">
      <c r="I510" s="112"/>
      <c r="J510" s="111"/>
    </row>
    <row r="511" spans="9:10" ht="14.25">
      <c r="I511" s="112"/>
      <c r="J511" s="111"/>
    </row>
    <row r="512" spans="9:10" ht="14.25">
      <c r="I512" s="112"/>
      <c r="J512" s="111"/>
    </row>
    <row r="513" spans="9:10" ht="14.25">
      <c r="I513" s="112"/>
      <c r="J513" s="111"/>
    </row>
    <row r="514" spans="9:10" ht="14.25">
      <c r="I514" s="112"/>
      <c r="J514" s="111"/>
    </row>
    <row r="515" spans="9:10" ht="14.25">
      <c r="I515" s="112"/>
      <c r="J515" s="111"/>
    </row>
    <row r="516" spans="9:10" ht="14.25">
      <c r="I516" s="112"/>
      <c r="J516" s="111"/>
    </row>
    <row r="517" spans="9:10" ht="14.25">
      <c r="I517" s="112"/>
      <c r="J517" s="111"/>
    </row>
    <row r="518" spans="9:10" ht="14.25">
      <c r="I518" s="112"/>
      <c r="J518" s="111"/>
    </row>
    <row r="519" spans="9:10" ht="14.25">
      <c r="I519" s="112"/>
      <c r="J519" s="111"/>
    </row>
    <row r="520" spans="9:10" ht="14.25">
      <c r="I520" s="112"/>
      <c r="J520" s="111"/>
    </row>
    <row r="521" spans="9:10" ht="14.25">
      <c r="I521" s="112"/>
      <c r="J521" s="111"/>
    </row>
    <row r="522" spans="9:10" ht="14.25">
      <c r="I522" s="112"/>
      <c r="J522" s="111"/>
    </row>
    <row r="523" spans="9:10" ht="14.25">
      <c r="I523" s="112"/>
      <c r="J523" s="111"/>
    </row>
    <row r="524" spans="9:10" ht="14.25">
      <c r="I524" s="112"/>
      <c r="J524" s="111"/>
    </row>
    <row r="525" spans="9:10" ht="14.25">
      <c r="I525" s="112"/>
      <c r="J525" s="111"/>
    </row>
    <row r="526" spans="9:10" ht="14.25">
      <c r="I526" s="112"/>
      <c r="J526" s="111"/>
    </row>
    <row r="527" spans="9:10" ht="14.25">
      <c r="I527" s="112"/>
      <c r="J527" s="111"/>
    </row>
    <row r="528" spans="9:10" ht="14.25">
      <c r="I528" s="112"/>
      <c r="J528" s="111"/>
    </row>
    <row r="529" spans="9:10" ht="14.25">
      <c r="I529" s="112"/>
      <c r="J529" s="111"/>
    </row>
    <row r="530" spans="9:10" ht="14.25">
      <c r="I530" s="112"/>
      <c r="J530" s="111"/>
    </row>
    <row r="531" spans="9:10" ht="14.25">
      <c r="I531" s="112"/>
      <c r="J531" s="111"/>
    </row>
    <row r="532" spans="9:10" ht="14.25">
      <c r="I532" s="112"/>
      <c r="J532" s="111"/>
    </row>
    <row r="533" spans="9:10" ht="14.25">
      <c r="I533" s="112"/>
      <c r="J533" s="111"/>
    </row>
    <row r="534" spans="9:10" ht="14.25">
      <c r="I534" s="112"/>
      <c r="J534" s="111"/>
    </row>
    <row r="535" spans="9:10" ht="14.25">
      <c r="I535" s="112"/>
      <c r="J535" s="111"/>
    </row>
    <row r="536" spans="9:10" ht="14.25">
      <c r="I536" s="112"/>
      <c r="J536" s="111"/>
    </row>
    <row r="537" spans="9:10" ht="14.25">
      <c r="I537" s="112"/>
      <c r="J537" s="111"/>
    </row>
    <row r="538" spans="9:10" ht="14.25">
      <c r="I538" s="112"/>
      <c r="J538" s="111"/>
    </row>
    <row r="539" spans="9:10" ht="14.25">
      <c r="I539" s="112"/>
      <c r="J539" s="111"/>
    </row>
    <row r="540" spans="9:10" ht="14.25">
      <c r="I540" s="112"/>
      <c r="J540" s="111"/>
    </row>
    <row r="541" spans="9:10" ht="14.25">
      <c r="I541" s="112"/>
      <c r="J541" s="111"/>
    </row>
    <row r="542" spans="9:10" ht="14.25">
      <c r="I542" s="112"/>
      <c r="J542" s="111"/>
    </row>
    <row r="543" spans="9:10" ht="14.25">
      <c r="I543" s="112"/>
      <c r="J543" s="111"/>
    </row>
    <row r="544" spans="9:10" ht="14.25">
      <c r="I544" s="112"/>
      <c r="J544" s="111"/>
    </row>
    <row r="545" spans="9:10" ht="14.25">
      <c r="I545" s="112"/>
      <c r="J545" s="111"/>
    </row>
    <row r="546" spans="9:10" ht="14.25">
      <c r="I546" s="112"/>
      <c r="J546" s="111"/>
    </row>
    <row r="547" spans="9:10" ht="14.25">
      <c r="I547" s="112"/>
      <c r="J547" s="111"/>
    </row>
    <row r="548" spans="9:10" ht="14.25">
      <c r="I548" s="112"/>
      <c r="J548" s="111"/>
    </row>
    <row r="549" spans="9:10" ht="14.25">
      <c r="I549" s="112"/>
      <c r="J549" s="111"/>
    </row>
    <row r="550" spans="9:10" ht="14.25">
      <c r="I550" s="112"/>
      <c r="J550" s="111"/>
    </row>
    <row r="551" spans="9:10" ht="14.25">
      <c r="I551" s="112"/>
      <c r="J551" s="111"/>
    </row>
    <row r="552" spans="9:10" ht="14.25">
      <c r="I552" s="112"/>
      <c r="J552" s="111"/>
    </row>
    <row r="553" spans="9:10" ht="14.25">
      <c r="I553" s="112"/>
      <c r="J553" s="111"/>
    </row>
    <row r="554" spans="9:10" ht="14.25">
      <c r="I554" s="112"/>
      <c r="J554" s="111"/>
    </row>
    <row r="555" spans="9:10" ht="14.25">
      <c r="I555" s="112"/>
      <c r="J555" s="111"/>
    </row>
    <row r="556" spans="9:10" ht="14.25">
      <c r="I556" s="112"/>
      <c r="J556" s="111"/>
    </row>
    <row r="557" spans="9:10" ht="14.25">
      <c r="I557" s="112"/>
      <c r="J557" s="111"/>
    </row>
    <row r="558" spans="9:10" ht="14.25">
      <c r="I558" s="112"/>
      <c r="J558" s="111"/>
    </row>
    <row r="559" spans="9:10" ht="14.25">
      <c r="I559" s="112"/>
      <c r="J559" s="111"/>
    </row>
    <row r="560" spans="9:10" ht="14.25">
      <c r="I560" s="112"/>
      <c r="J560" s="111"/>
    </row>
    <row r="561" spans="9:10" ht="14.25">
      <c r="I561" s="112"/>
      <c r="J561" s="111"/>
    </row>
    <row r="562" spans="9:10" ht="14.25">
      <c r="I562" s="112"/>
      <c r="J562" s="111"/>
    </row>
    <row r="563" spans="9:10" ht="14.25">
      <c r="I563" s="112"/>
      <c r="J563" s="111"/>
    </row>
    <row r="564" spans="9:10" ht="14.25">
      <c r="I564" s="112"/>
      <c r="J564" s="111"/>
    </row>
    <row r="565" spans="9:10" ht="14.25">
      <c r="I565" s="112"/>
      <c r="J565" s="111"/>
    </row>
    <row r="566" spans="9:10" ht="14.25">
      <c r="I566" s="112"/>
      <c r="J566" s="111"/>
    </row>
    <row r="567" spans="9:10" ht="14.25">
      <c r="I567" s="112"/>
      <c r="J567" s="111"/>
    </row>
    <row r="568" spans="9:10" ht="14.25">
      <c r="I568" s="112"/>
      <c r="J568" s="111"/>
    </row>
    <row r="569" spans="9:10" ht="14.25">
      <c r="I569" s="112"/>
      <c r="J569" s="111"/>
    </row>
    <row r="570" spans="9:10" ht="14.25">
      <c r="I570" s="112"/>
      <c r="J570" s="111"/>
    </row>
    <row r="571" spans="9:10" ht="14.25">
      <c r="I571" s="112"/>
      <c r="J571" s="111"/>
    </row>
    <row r="572" spans="9:10" ht="14.25">
      <c r="I572" s="112"/>
      <c r="J572" s="111"/>
    </row>
    <row r="573" spans="9:10" ht="14.25">
      <c r="I573" s="112"/>
      <c r="J573" s="111"/>
    </row>
    <row r="574" spans="9:10" ht="14.25">
      <c r="I574" s="112"/>
      <c r="J574" s="111"/>
    </row>
    <row r="575" spans="9:10" ht="14.25">
      <c r="I575" s="112"/>
      <c r="J575" s="111"/>
    </row>
    <row r="576" spans="9:10" ht="14.25">
      <c r="I576" s="112"/>
      <c r="J576" s="111"/>
    </row>
    <row r="577" spans="9:10" ht="14.25">
      <c r="I577" s="112"/>
      <c r="J577" s="111"/>
    </row>
    <row r="578" spans="9:10" ht="14.25">
      <c r="I578" s="112"/>
      <c r="J578" s="111"/>
    </row>
    <row r="579" spans="9:10" ht="14.25">
      <c r="I579" s="112"/>
      <c r="J579" s="111"/>
    </row>
    <row r="580" spans="9:10" ht="14.25">
      <c r="I580" s="112"/>
      <c r="J580" s="111"/>
    </row>
    <row r="581" spans="9:10" ht="14.25">
      <c r="I581" s="112"/>
      <c r="J581" s="111"/>
    </row>
    <row r="582" spans="9:10" ht="14.25">
      <c r="I582" s="112"/>
      <c r="J582" s="111"/>
    </row>
    <row r="583" spans="9:10" ht="14.25">
      <c r="I583" s="112"/>
      <c r="J583" s="111"/>
    </row>
    <row r="584" spans="9:10" ht="14.25">
      <c r="I584" s="112"/>
      <c r="J584" s="111"/>
    </row>
    <row r="585" spans="9:10" ht="14.25">
      <c r="I585" s="112"/>
      <c r="J585" s="111"/>
    </row>
    <row r="586" spans="9:10" ht="14.25">
      <c r="I586" s="112"/>
      <c r="J586" s="111"/>
    </row>
    <row r="587" spans="9:10" ht="14.25">
      <c r="I587" s="112"/>
      <c r="J587" s="111"/>
    </row>
    <row r="588" spans="9:10" ht="14.25">
      <c r="I588" s="112"/>
      <c r="J588" s="111"/>
    </row>
    <row r="589" spans="9:10" ht="14.25">
      <c r="I589" s="112"/>
      <c r="J589" s="111"/>
    </row>
    <row r="590" spans="9:10" ht="14.25">
      <c r="I590" s="112"/>
      <c r="J590" s="111"/>
    </row>
    <row r="591" spans="9:10" ht="14.25">
      <c r="I591" s="112"/>
      <c r="J591" s="111"/>
    </row>
    <row r="592" spans="9:10" ht="14.25">
      <c r="I592" s="112"/>
      <c r="J592" s="111"/>
    </row>
    <row r="593" spans="9:10" ht="14.25">
      <c r="I593" s="112"/>
      <c r="J593" s="111"/>
    </row>
    <row r="594" spans="9:10" ht="14.25">
      <c r="I594" s="112"/>
      <c r="J594" s="111"/>
    </row>
    <row r="595" spans="9:10" ht="14.25">
      <c r="I595" s="112"/>
      <c r="J595" s="111"/>
    </row>
    <row r="596" spans="9:10" ht="14.25">
      <c r="I596" s="112"/>
      <c r="J596" s="111"/>
    </row>
    <row r="597" spans="9:10" ht="14.25">
      <c r="I597" s="112"/>
      <c r="J597" s="111"/>
    </row>
    <row r="598" spans="9:10" ht="14.25">
      <c r="I598" s="112"/>
      <c r="J598" s="111"/>
    </row>
    <row r="599" spans="9:10" ht="14.25">
      <c r="I599" s="112"/>
      <c r="J599" s="111"/>
    </row>
    <row r="600" spans="9:10" ht="14.25">
      <c r="I600" s="112"/>
      <c r="J600" s="111"/>
    </row>
    <row r="601" spans="9:10" ht="14.25">
      <c r="I601" s="112"/>
      <c r="J601" s="111"/>
    </row>
    <row r="602" spans="9:10" ht="14.25">
      <c r="I602" s="112"/>
      <c r="J602" s="111"/>
    </row>
    <row r="603" spans="9:10" ht="14.25">
      <c r="I603" s="112"/>
      <c r="J603" s="111"/>
    </row>
    <row r="604" spans="9:10" ht="14.25">
      <c r="I604" s="112"/>
      <c r="J604" s="111"/>
    </row>
    <row r="605" spans="9:10" ht="14.25">
      <c r="I605" s="112"/>
      <c r="J605" s="111"/>
    </row>
    <row r="606" spans="9:10" ht="14.25">
      <c r="I606" s="112"/>
      <c r="J606" s="111"/>
    </row>
    <row r="607" spans="9:10" ht="14.25">
      <c r="I607" s="112"/>
      <c r="J607" s="111"/>
    </row>
    <row r="608" spans="9:10" ht="14.25">
      <c r="I608" s="112"/>
      <c r="J608" s="111"/>
    </row>
    <row r="609" spans="9:10" ht="14.25">
      <c r="I609" s="112"/>
      <c r="J609" s="111"/>
    </row>
    <row r="610" spans="9:10" ht="14.25">
      <c r="I610" s="112"/>
      <c r="J610" s="111"/>
    </row>
    <row r="611" spans="9:10" ht="14.25">
      <c r="I611" s="112"/>
      <c r="J611" s="111"/>
    </row>
    <row r="612" spans="9:10" ht="14.25">
      <c r="I612" s="112"/>
      <c r="J612" s="111"/>
    </row>
    <row r="613" spans="9:10" ht="14.25">
      <c r="I613" s="112"/>
      <c r="J613" s="111"/>
    </row>
    <row r="614" spans="9:10" ht="14.25">
      <c r="I614" s="112"/>
      <c r="J614" s="111"/>
    </row>
    <row r="615" spans="9:10" ht="14.25">
      <c r="I615" s="112"/>
      <c r="J615" s="111"/>
    </row>
    <row r="616" spans="9:10" ht="14.25">
      <c r="I616" s="112"/>
      <c r="J616" s="111"/>
    </row>
    <row r="617" spans="9:10" ht="14.25">
      <c r="I617" s="112"/>
      <c r="J617" s="111"/>
    </row>
    <row r="618" spans="9:10" ht="14.25">
      <c r="I618" s="112"/>
      <c r="J618" s="111"/>
    </row>
    <row r="619" spans="9:10" ht="14.25">
      <c r="I619" s="112"/>
      <c r="J619" s="111"/>
    </row>
    <row r="620" spans="9:10" ht="14.25">
      <c r="I620" s="112"/>
      <c r="J620" s="111"/>
    </row>
    <row r="621" spans="9:10" ht="14.25">
      <c r="I621" s="112"/>
      <c r="J621" s="111"/>
    </row>
    <row r="622" spans="9:10" ht="14.25">
      <c r="I622" s="112"/>
      <c r="J622" s="111"/>
    </row>
    <row r="623" spans="9:10" ht="14.25">
      <c r="I623" s="112"/>
      <c r="J623" s="111"/>
    </row>
    <row r="624" spans="9:10" ht="14.25">
      <c r="I624" s="112"/>
      <c r="J624" s="111"/>
    </row>
    <row r="625" spans="9:10" ht="14.25">
      <c r="I625" s="112"/>
      <c r="J625" s="111"/>
    </row>
    <row r="626" spans="9:10" ht="14.25">
      <c r="I626" s="112"/>
      <c r="J626" s="111"/>
    </row>
    <row r="627" spans="9:10" ht="14.25">
      <c r="I627" s="112"/>
      <c r="J627" s="111"/>
    </row>
    <row r="628" spans="9:10" ht="14.25">
      <c r="I628" s="112"/>
      <c r="J628" s="111"/>
    </row>
    <row r="629" spans="9:10" ht="14.25">
      <c r="I629" s="112"/>
      <c r="J629" s="111"/>
    </row>
    <row r="630" spans="9:10" ht="14.25">
      <c r="I630" s="112"/>
      <c r="J630" s="111"/>
    </row>
    <row r="631" spans="9:10" ht="14.25">
      <c r="I631" s="112"/>
      <c r="J631" s="111"/>
    </row>
    <row r="632" spans="9:10" ht="14.25">
      <c r="I632" s="112"/>
      <c r="J632" s="111"/>
    </row>
    <row r="633" spans="9:10" ht="14.25">
      <c r="I633" s="112"/>
      <c r="J633" s="111"/>
    </row>
    <row r="634" spans="9:10" ht="14.25">
      <c r="I634" s="112"/>
      <c r="J634" s="111"/>
    </row>
    <row r="635" spans="9:10" ht="14.25">
      <c r="I635" s="112"/>
      <c r="J635" s="111"/>
    </row>
    <row r="636" spans="9:10" ht="14.25">
      <c r="I636" s="112"/>
      <c r="J636" s="111"/>
    </row>
    <row r="637" spans="9:10" ht="14.25">
      <c r="I637" s="112"/>
      <c r="J637" s="111"/>
    </row>
    <row r="638" spans="9:10" ht="14.25">
      <c r="I638" s="112"/>
      <c r="J638" s="111"/>
    </row>
    <row r="639" spans="9:10" ht="14.25">
      <c r="I639" s="112"/>
      <c r="J639" s="111"/>
    </row>
    <row r="640" spans="9:10" ht="14.25">
      <c r="I640" s="112"/>
      <c r="J640" s="111"/>
    </row>
    <row r="641" spans="9:10" ht="14.25">
      <c r="I641" s="112"/>
      <c r="J641" s="111"/>
    </row>
    <row r="642" spans="9:10" ht="14.25">
      <c r="I642" s="112"/>
      <c r="J642" s="111"/>
    </row>
    <row r="643" spans="9:10" ht="14.25">
      <c r="I643" s="112"/>
      <c r="J643" s="111"/>
    </row>
    <row r="644" spans="9:10" ht="14.25">
      <c r="I644" s="112"/>
      <c r="J644" s="111"/>
    </row>
    <row r="645" spans="9:10" ht="14.25">
      <c r="I645" s="112"/>
      <c r="J645" s="111"/>
    </row>
    <row r="646" spans="9:10" ht="14.25">
      <c r="I646" s="112"/>
      <c r="J646" s="111"/>
    </row>
    <row r="647" spans="9:10" ht="14.25">
      <c r="I647" s="112"/>
      <c r="J647" s="111"/>
    </row>
    <row r="648" spans="9:10" ht="14.25">
      <c r="I648" s="112"/>
      <c r="J648" s="111"/>
    </row>
    <row r="649" spans="9:10" ht="14.25">
      <c r="I649" s="112"/>
      <c r="J649" s="111"/>
    </row>
    <row r="650" spans="9:10" ht="14.25">
      <c r="I650" s="112"/>
      <c r="J650" s="111"/>
    </row>
    <row r="651" spans="9:10" ht="14.25">
      <c r="I651" s="112"/>
      <c r="J651" s="111"/>
    </row>
    <row r="652" spans="9:10" ht="14.25">
      <c r="I652" s="112"/>
      <c r="J652" s="111"/>
    </row>
    <row r="653" spans="9:10" ht="14.25">
      <c r="I653" s="112"/>
      <c r="J653" s="111"/>
    </row>
    <row r="654" spans="9:10" ht="14.25">
      <c r="I654" s="112"/>
      <c r="J654" s="111"/>
    </row>
    <row r="655" spans="9:10" ht="14.25">
      <c r="I655" s="112"/>
      <c r="J655" s="111"/>
    </row>
    <row r="656" spans="9:10" ht="14.25">
      <c r="I656" s="112"/>
      <c r="J656" s="111"/>
    </row>
    <row r="657" spans="9:10" ht="14.25">
      <c r="I657" s="112"/>
      <c r="J657" s="111"/>
    </row>
    <row r="658" spans="9:10" ht="14.25">
      <c r="I658" s="112"/>
      <c r="J658" s="111"/>
    </row>
    <row r="659" spans="9:10" ht="14.25">
      <c r="I659" s="112"/>
      <c r="J659" s="111"/>
    </row>
    <row r="660" spans="9:10" ht="14.25">
      <c r="I660" s="112"/>
      <c r="J660" s="111"/>
    </row>
    <row r="661" spans="9:10" ht="14.25">
      <c r="I661" s="112"/>
      <c r="J661" s="111"/>
    </row>
    <row r="662" spans="9:10" ht="14.25">
      <c r="I662" s="112"/>
      <c r="J662" s="111"/>
    </row>
    <row r="663" spans="9:10" ht="14.25">
      <c r="I663" s="112"/>
      <c r="J663" s="111"/>
    </row>
    <row r="664" spans="9:10" ht="14.25">
      <c r="I664" s="112"/>
      <c r="J664" s="111"/>
    </row>
    <row r="665" spans="9:10" ht="14.25">
      <c r="I665" s="112"/>
      <c r="J665" s="111"/>
    </row>
    <row r="666" spans="9:10" ht="14.25">
      <c r="I666" s="112"/>
      <c r="J666" s="111"/>
    </row>
    <row r="667" spans="9:10" ht="14.25">
      <c r="I667" s="112"/>
      <c r="J667" s="111"/>
    </row>
    <row r="668" spans="9:10" ht="14.25">
      <c r="I668" s="112"/>
      <c r="J668" s="111"/>
    </row>
    <row r="669" spans="9:10" ht="14.25">
      <c r="I669" s="112"/>
      <c r="J669" s="111"/>
    </row>
    <row r="670" spans="9:10" ht="14.25">
      <c r="I670" s="112"/>
      <c r="J670" s="111"/>
    </row>
    <row r="671" spans="9:10" ht="14.25">
      <c r="I671" s="112"/>
      <c r="J671" s="111"/>
    </row>
    <row r="672" spans="9:10" ht="14.25">
      <c r="I672" s="112"/>
      <c r="J672" s="111"/>
    </row>
    <row r="673" spans="9:10" ht="14.25">
      <c r="I673" s="112"/>
      <c r="J673" s="111"/>
    </row>
    <row r="674" spans="9:10" ht="14.25">
      <c r="I674" s="112"/>
      <c r="J674" s="111"/>
    </row>
    <row r="675" spans="9:10" ht="14.25">
      <c r="I675" s="112"/>
      <c r="J675" s="111"/>
    </row>
    <row r="676" spans="9:10" ht="14.25">
      <c r="I676" s="112"/>
      <c r="J676" s="111"/>
    </row>
    <row r="677" spans="9:10" ht="14.25">
      <c r="I677" s="112"/>
      <c r="J677" s="111"/>
    </row>
    <row r="678" spans="9:10" ht="14.25">
      <c r="I678" s="112"/>
      <c r="J678" s="111"/>
    </row>
    <row r="679" spans="9:10" ht="14.25">
      <c r="I679" s="112"/>
      <c r="J679" s="111"/>
    </row>
    <row r="680" spans="9:10" ht="14.25">
      <c r="I680" s="112"/>
      <c r="J680" s="111"/>
    </row>
    <row r="681" spans="9:10" ht="14.25">
      <c r="I681" s="112"/>
      <c r="J681" s="111"/>
    </row>
    <row r="682" spans="9:10" ht="14.25">
      <c r="I682" s="112"/>
      <c r="J682" s="111"/>
    </row>
    <row r="683" spans="9:10" ht="14.25">
      <c r="I683" s="112"/>
      <c r="J683" s="111"/>
    </row>
    <row r="684" spans="9:10" ht="14.25">
      <c r="I684" s="112"/>
      <c r="J684" s="111"/>
    </row>
    <row r="685" spans="9:10" ht="14.25">
      <c r="I685" s="112"/>
      <c r="J685" s="111"/>
    </row>
    <row r="686" spans="9:10" ht="14.25">
      <c r="I686" s="112"/>
      <c r="J686" s="111"/>
    </row>
    <row r="687" spans="9:10" ht="14.25">
      <c r="I687" s="112"/>
      <c r="J687" s="111"/>
    </row>
    <row r="688" spans="9:10" ht="14.25">
      <c r="I688" s="112"/>
      <c r="J688" s="111"/>
    </row>
    <row r="689" spans="9:10" ht="14.25">
      <c r="I689" s="112"/>
      <c r="J689" s="111"/>
    </row>
    <row r="690" spans="9:10" ht="14.25">
      <c r="I690" s="112"/>
      <c r="J690" s="111"/>
    </row>
    <row r="691" spans="9:10" ht="14.25">
      <c r="I691" s="112"/>
      <c r="J691" s="111"/>
    </row>
    <row r="692" spans="9:10" ht="14.25">
      <c r="I692" s="112"/>
      <c r="J692" s="111"/>
    </row>
    <row r="693" spans="9:10" ht="14.25">
      <c r="I693" s="112"/>
      <c r="J693" s="111"/>
    </row>
    <row r="694" spans="9:10" ht="14.25">
      <c r="I694" s="112"/>
      <c r="J694" s="111"/>
    </row>
    <row r="695" spans="9:10" ht="14.25">
      <c r="I695" s="112"/>
      <c r="J695" s="111"/>
    </row>
    <row r="696" spans="9:10" ht="14.25">
      <c r="I696" s="112"/>
      <c r="J696" s="111"/>
    </row>
    <row r="697" spans="9:10" ht="14.25">
      <c r="I697" s="112"/>
      <c r="J697" s="111"/>
    </row>
    <row r="698" spans="9:10" ht="14.25">
      <c r="I698" s="112"/>
      <c r="J698" s="111"/>
    </row>
    <row r="699" spans="9:10" ht="14.25">
      <c r="I699" s="112"/>
      <c r="J699" s="111"/>
    </row>
    <row r="700" spans="9:10" ht="14.25">
      <c r="I700" s="112"/>
      <c r="J700" s="111"/>
    </row>
    <row r="701" spans="9:10" ht="14.25">
      <c r="I701" s="112"/>
      <c r="J701" s="111"/>
    </row>
    <row r="702" spans="9:10" ht="14.25">
      <c r="I702" s="112"/>
      <c r="J702" s="111"/>
    </row>
    <row r="703" spans="9:10" ht="14.25">
      <c r="I703" s="112"/>
      <c r="J703" s="111"/>
    </row>
    <row r="704" spans="9:10" ht="14.25">
      <c r="I704" s="112"/>
      <c r="J704" s="111"/>
    </row>
    <row r="705" spans="9:10" ht="14.25">
      <c r="I705" s="112"/>
      <c r="J705" s="111"/>
    </row>
    <row r="706" spans="9:10" ht="14.25">
      <c r="I706" s="112"/>
      <c r="J706" s="111"/>
    </row>
    <row r="707" spans="9:10" ht="14.25">
      <c r="I707" s="112"/>
      <c r="J707" s="111"/>
    </row>
    <row r="708" spans="9:10" ht="14.25">
      <c r="I708" s="112"/>
      <c r="J708" s="111"/>
    </row>
    <row r="709" spans="9:10" ht="14.25">
      <c r="I709" s="112"/>
      <c r="J709" s="111"/>
    </row>
    <row r="710" spans="9:10" ht="14.25">
      <c r="I710" s="112"/>
      <c r="J710" s="111"/>
    </row>
    <row r="711" spans="9:10" ht="14.25">
      <c r="I711" s="112"/>
      <c r="J711" s="111"/>
    </row>
    <row r="712" spans="9:10" ht="14.25">
      <c r="I712" s="112"/>
      <c r="J712" s="111"/>
    </row>
    <row r="713" spans="9:10" ht="14.25">
      <c r="I713" s="112"/>
      <c r="J713" s="111"/>
    </row>
    <row r="714" spans="9:10" ht="14.25">
      <c r="I714" s="112"/>
      <c r="J714" s="111"/>
    </row>
    <row r="715" spans="9:10" ht="14.25">
      <c r="I715" s="112"/>
      <c r="J715" s="111"/>
    </row>
    <row r="716" spans="9:10" ht="14.25">
      <c r="I716" s="112"/>
      <c r="J716" s="111"/>
    </row>
    <row r="717" spans="9:10" ht="14.25">
      <c r="I717" s="112"/>
      <c r="J717" s="111"/>
    </row>
    <row r="718" spans="9:10" ht="14.25">
      <c r="I718" s="112"/>
      <c r="J718" s="111"/>
    </row>
    <row r="719" spans="9:10" ht="14.25">
      <c r="I719" s="112"/>
      <c r="J719" s="111"/>
    </row>
    <row r="720" spans="9:10" ht="14.25">
      <c r="I720" s="112"/>
      <c r="J720" s="111"/>
    </row>
    <row r="721" spans="9:10" ht="14.25">
      <c r="I721" s="112"/>
      <c r="J721" s="111"/>
    </row>
    <row r="722" spans="9:10" ht="14.25">
      <c r="I722" s="112"/>
      <c r="J722" s="111"/>
    </row>
    <row r="723" spans="9:10" ht="14.25">
      <c r="I723" s="112"/>
      <c r="J723" s="111"/>
    </row>
    <row r="724" spans="9:10" ht="14.25">
      <c r="I724" s="112"/>
      <c r="J724" s="111"/>
    </row>
    <row r="725" spans="9:10" ht="14.25">
      <c r="I725" s="112"/>
      <c r="J725" s="111"/>
    </row>
    <row r="726" spans="9:10" ht="14.25">
      <c r="I726" s="112"/>
      <c r="J726" s="111"/>
    </row>
    <row r="727" spans="9:10" ht="14.25">
      <c r="I727" s="112"/>
      <c r="J727" s="111"/>
    </row>
    <row r="728" spans="9:10" ht="14.25">
      <c r="I728" s="112"/>
      <c r="J728" s="111"/>
    </row>
    <row r="729" spans="9:10" ht="14.25">
      <c r="I729" s="112"/>
      <c r="J729" s="111"/>
    </row>
    <row r="730" spans="9:10" ht="14.25">
      <c r="I730" s="112"/>
      <c r="J730" s="111"/>
    </row>
    <row r="731" spans="9:10" ht="14.25">
      <c r="I731" s="112"/>
      <c r="J731" s="111"/>
    </row>
    <row r="732" spans="9:10" ht="14.25">
      <c r="I732" s="112"/>
      <c r="J732" s="111"/>
    </row>
    <row r="733" spans="9:10" ht="14.25">
      <c r="I733" s="112"/>
      <c r="J733" s="111"/>
    </row>
    <row r="734" spans="9:10" ht="14.25">
      <c r="I734" s="112"/>
      <c r="J734" s="111"/>
    </row>
    <row r="735" spans="9:10" ht="14.25">
      <c r="I735" s="112"/>
      <c r="J735" s="111"/>
    </row>
    <row r="736" spans="9:10" ht="14.25">
      <c r="I736" s="112"/>
      <c r="J736" s="111"/>
    </row>
    <row r="737" spans="9:10" ht="14.25">
      <c r="I737" s="112"/>
      <c r="J737" s="111"/>
    </row>
    <row r="738" spans="9:10" ht="14.25">
      <c r="I738" s="112"/>
      <c r="J738" s="111"/>
    </row>
    <row r="739" spans="9:10" ht="14.25">
      <c r="I739" s="112"/>
      <c r="J739" s="111"/>
    </row>
    <row r="740" spans="9:10" ht="14.25">
      <c r="I740" s="112"/>
      <c r="J740" s="111"/>
    </row>
    <row r="741" spans="9:10" ht="14.25">
      <c r="I741" s="112"/>
      <c r="J741" s="111"/>
    </row>
    <row r="742" spans="9:10" ht="14.25">
      <c r="I742" s="112"/>
      <c r="J742" s="111"/>
    </row>
    <row r="743" spans="9:10" ht="14.25">
      <c r="I743" s="112"/>
      <c r="J743" s="111"/>
    </row>
    <row r="744" spans="9:10" ht="14.25">
      <c r="I744" s="112"/>
      <c r="J744" s="111"/>
    </row>
    <row r="745" spans="9:10" ht="14.25">
      <c r="I745" s="112"/>
      <c r="J745" s="111"/>
    </row>
    <row r="746" spans="9:10" ht="14.25">
      <c r="I746" s="112"/>
      <c r="J746" s="111"/>
    </row>
    <row r="747" spans="9:10" ht="14.25">
      <c r="I747" s="112"/>
      <c r="J747" s="111"/>
    </row>
    <row r="748" spans="9:10" ht="14.25">
      <c r="I748" s="112"/>
      <c r="J748" s="111"/>
    </row>
    <row r="749" spans="9:10" ht="14.25">
      <c r="I749" s="112"/>
      <c r="J749" s="111"/>
    </row>
    <row r="750" spans="9:10" ht="14.25">
      <c r="I750" s="112"/>
      <c r="J750" s="111"/>
    </row>
    <row r="751" spans="9:10" ht="14.25">
      <c r="I751" s="112"/>
      <c r="J751" s="111"/>
    </row>
    <row r="752" spans="9:10" ht="14.25">
      <c r="I752" s="112"/>
      <c r="J752" s="111"/>
    </row>
    <row r="753" spans="9:10" ht="14.25">
      <c r="I753" s="112"/>
      <c r="J753" s="111"/>
    </row>
    <row r="754" spans="9:10" ht="14.25">
      <c r="I754" s="112"/>
      <c r="J754" s="111"/>
    </row>
    <row r="755" spans="9:10" ht="14.25">
      <c r="I755" s="112"/>
      <c r="J755" s="111"/>
    </row>
    <row r="756" spans="9:10" ht="14.25">
      <c r="I756" s="112"/>
      <c r="J756" s="111"/>
    </row>
    <row r="757" spans="9:10" ht="14.25">
      <c r="I757" s="112"/>
      <c r="J757" s="111"/>
    </row>
    <row r="758" spans="9:10" ht="14.25">
      <c r="I758" s="112"/>
      <c r="J758" s="111"/>
    </row>
    <row r="759" spans="9:10" ht="14.25">
      <c r="I759" s="112"/>
      <c r="J759" s="111"/>
    </row>
    <row r="760" spans="9:10" ht="14.25">
      <c r="I760" s="112"/>
      <c r="J760" s="111"/>
    </row>
    <row r="761" spans="9:10" ht="14.25">
      <c r="I761" s="112"/>
      <c r="J761" s="111"/>
    </row>
    <row r="762" spans="9:10" ht="14.25">
      <c r="I762" s="112"/>
      <c r="J762" s="111"/>
    </row>
    <row r="763" spans="9:10" ht="14.25">
      <c r="I763" s="112"/>
      <c r="J763" s="111"/>
    </row>
    <row r="764" spans="9:10" ht="14.25">
      <c r="I764" s="112"/>
      <c r="J764" s="111"/>
    </row>
    <row r="765" spans="9:10" ht="14.25">
      <c r="I765" s="112"/>
      <c r="J765" s="111"/>
    </row>
    <row r="766" spans="9:10" ht="14.25">
      <c r="I766" s="112"/>
      <c r="J766" s="111"/>
    </row>
    <row r="767" spans="9:10" ht="14.25">
      <c r="I767" s="112"/>
      <c r="J767" s="111"/>
    </row>
    <row r="768" spans="9:10" ht="14.25">
      <c r="I768" s="112"/>
      <c r="J768" s="111"/>
    </row>
    <row r="769" spans="9:10" ht="14.25">
      <c r="I769" s="112"/>
      <c r="J769" s="111"/>
    </row>
    <row r="770" spans="9:10" ht="14.25">
      <c r="I770" s="112"/>
      <c r="J770" s="111"/>
    </row>
    <row r="771" spans="9:10" ht="14.25">
      <c r="I771" s="112"/>
      <c r="J771" s="111"/>
    </row>
    <row r="772" spans="9:10" ht="14.25">
      <c r="I772" s="112"/>
      <c r="J772" s="111"/>
    </row>
    <row r="773" spans="9:10" ht="14.25">
      <c r="I773" s="112"/>
      <c r="J773" s="111"/>
    </row>
    <row r="774" spans="9:10" ht="14.25">
      <c r="I774" s="112"/>
      <c r="J774" s="111"/>
    </row>
    <row r="775" spans="9:10" ht="14.25">
      <c r="I775" s="112"/>
      <c r="J775" s="111"/>
    </row>
    <row r="776" spans="9:10" ht="14.25">
      <c r="I776" s="112"/>
      <c r="J776" s="111"/>
    </row>
    <row r="777" spans="9:10" ht="14.25">
      <c r="I777" s="112"/>
      <c r="J777" s="111"/>
    </row>
    <row r="778" spans="9:10" ht="14.25">
      <c r="I778" s="112"/>
      <c r="J778" s="111"/>
    </row>
    <row r="779" spans="9:10" ht="14.25">
      <c r="I779" s="112"/>
      <c r="J779" s="111"/>
    </row>
    <row r="780" spans="9:10" ht="14.25">
      <c r="I780" s="112"/>
      <c r="J780" s="111"/>
    </row>
    <row r="781" spans="9:10" ht="14.25">
      <c r="I781" s="112"/>
      <c r="J781" s="111"/>
    </row>
    <row r="782" spans="9:10" ht="14.25">
      <c r="I782" s="112"/>
      <c r="J782" s="111"/>
    </row>
    <row r="783" spans="9:10" ht="14.25">
      <c r="I783" s="112"/>
      <c r="J783" s="111"/>
    </row>
    <row r="784" spans="9:10" ht="14.25">
      <c r="I784" s="112"/>
      <c r="J784" s="111"/>
    </row>
    <row r="785" spans="9:10" ht="14.25">
      <c r="I785" s="112"/>
      <c r="J785" s="111"/>
    </row>
    <row r="786" spans="9:10" ht="14.25">
      <c r="I786" s="112"/>
      <c r="J786" s="111"/>
    </row>
    <row r="787" spans="9:10" ht="14.25">
      <c r="I787" s="112"/>
      <c r="J787" s="111"/>
    </row>
    <row r="788" spans="9:10" ht="14.25">
      <c r="I788" s="112"/>
      <c r="J788" s="111"/>
    </row>
    <row r="789" spans="9:10" ht="14.25">
      <c r="I789" s="112"/>
      <c r="J789" s="111"/>
    </row>
    <row r="790" spans="9:10" ht="14.25">
      <c r="I790" s="112"/>
      <c r="J790" s="111"/>
    </row>
    <row r="791" spans="9:10" ht="14.25">
      <c r="I791" s="112"/>
      <c r="J791" s="111"/>
    </row>
    <row r="792" spans="9:10" ht="14.25">
      <c r="I792" s="112"/>
      <c r="J792" s="111"/>
    </row>
    <row r="793" spans="9:10" ht="14.25">
      <c r="I793" s="112"/>
      <c r="J793" s="111"/>
    </row>
    <row r="794" spans="9:10" ht="14.25">
      <c r="I794" s="112"/>
      <c r="J794" s="111"/>
    </row>
    <row r="795" spans="9:10" ht="14.25">
      <c r="I795" s="112"/>
      <c r="J795" s="111"/>
    </row>
    <row r="796" spans="9:10" ht="14.25">
      <c r="I796" s="112"/>
      <c r="J796" s="111"/>
    </row>
    <row r="797" spans="9:10" ht="14.25">
      <c r="I797" s="112"/>
      <c r="J797" s="111"/>
    </row>
    <row r="798" spans="9:10" ht="14.25">
      <c r="I798" s="112"/>
      <c r="J798" s="111"/>
    </row>
    <row r="799" spans="9:10" ht="14.25">
      <c r="I799" s="112"/>
      <c r="J799" s="111"/>
    </row>
    <row r="800" spans="9:10" ht="14.25">
      <c r="I800" s="112"/>
      <c r="J800" s="111"/>
    </row>
    <row r="801" spans="9:10" ht="14.25">
      <c r="I801" s="112"/>
      <c r="J801" s="111"/>
    </row>
    <row r="802" spans="9:10" ht="14.25">
      <c r="I802" s="112"/>
      <c r="J802" s="111"/>
    </row>
    <row r="803" spans="9:10" ht="14.25">
      <c r="I803" s="112"/>
      <c r="J803" s="111"/>
    </row>
    <row r="804" spans="9:10" ht="14.25">
      <c r="I804" s="112"/>
      <c r="J804" s="111"/>
    </row>
    <row r="805" spans="9:10" ht="14.25">
      <c r="I805" s="112"/>
      <c r="J805" s="111"/>
    </row>
    <row r="806" spans="9:10" ht="14.25">
      <c r="I806" s="112"/>
      <c r="J806" s="111"/>
    </row>
    <row r="807" spans="9:10" ht="14.25">
      <c r="I807" s="112"/>
      <c r="J807" s="111"/>
    </row>
    <row r="808" spans="9:10" ht="14.25">
      <c r="I808" s="112"/>
      <c r="J808" s="111"/>
    </row>
    <row r="809" spans="9:10" ht="14.25">
      <c r="I809" s="112"/>
      <c r="J809" s="111"/>
    </row>
    <row r="810" spans="9:10" ht="14.25">
      <c r="I810" s="112"/>
      <c r="J810" s="111"/>
    </row>
    <row r="811" spans="9:10" ht="14.25">
      <c r="I811" s="112"/>
      <c r="J811" s="111"/>
    </row>
    <row r="812" spans="9:10" ht="14.25">
      <c r="I812" s="112"/>
      <c r="J812" s="111"/>
    </row>
    <row r="813" spans="9:10" ht="14.25">
      <c r="I813" s="112"/>
      <c r="J813" s="111"/>
    </row>
    <row r="814" spans="9:10" ht="14.25">
      <c r="I814" s="112"/>
      <c r="J814" s="111"/>
    </row>
    <row r="815" spans="9:10" ht="14.25">
      <c r="I815" s="112"/>
      <c r="J815" s="111"/>
    </row>
    <row r="816" spans="9:10" ht="14.25">
      <c r="I816" s="112"/>
      <c r="J816" s="111"/>
    </row>
    <row r="817" spans="9:10" ht="14.25">
      <c r="I817" s="112"/>
      <c r="J817" s="111"/>
    </row>
    <row r="818" spans="9:10" ht="14.25">
      <c r="I818" s="112"/>
      <c r="J818" s="111"/>
    </row>
    <row r="819" spans="9:10" ht="14.25">
      <c r="I819" s="112"/>
      <c r="J819" s="111"/>
    </row>
    <row r="820" spans="9:10" ht="14.25">
      <c r="I820" s="112"/>
      <c r="J820" s="111"/>
    </row>
    <row r="821" spans="9:10" ht="14.25">
      <c r="I821" s="112"/>
      <c r="J821" s="111"/>
    </row>
    <row r="822" spans="9:10" ht="14.25">
      <c r="I822" s="112"/>
      <c r="J822" s="111"/>
    </row>
    <row r="823" spans="9:10" ht="14.25">
      <c r="I823" s="112"/>
      <c r="J823" s="111"/>
    </row>
    <row r="824" spans="9:10" ht="14.25">
      <c r="I824" s="112"/>
      <c r="J824" s="111"/>
    </row>
    <row r="825" spans="9:10" ht="14.25">
      <c r="I825" s="112"/>
      <c r="J825" s="111"/>
    </row>
    <row r="826" spans="9:10" ht="14.25">
      <c r="I826" s="112"/>
      <c r="J826" s="111"/>
    </row>
    <row r="827" spans="9:10" ht="14.25">
      <c r="I827" s="112"/>
      <c r="J827" s="111"/>
    </row>
    <row r="828" spans="9:10" ht="14.25">
      <c r="I828" s="112"/>
      <c r="J828" s="111"/>
    </row>
    <row r="829" spans="9:10" ht="14.25">
      <c r="I829" s="112"/>
      <c r="J829" s="111"/>
    </row>
    <row r="830" spans="9:10" ht="14.25">
      <c r="I830" s="112"/>
      <c r="J830" s="111"/>
    </row>
    <row r="831" spans="9:10" ht="14.25">
      <c r="I831" s="112"/>
      <c r="J831" s="111"/>
    </row>
    <row r="832" spans="9:10" ht="14.25">
      <c r="I832" s="112"/>
      <c r="J832" s="111"/>
    </row>
    <row r="833" spans="9:10" ht="14.25">
      <c r="I833" s="112"/>
      <c r="J833" s="111"/>
    </row>
    <row r="834" spans="9:10" ht="14.25">
      <c r="I834" s="112"/>
      <c r="J834" s="111"/>
    </row>
    <row r="835" spans="9:10" ht="14.25">
      <c r="I835" s="112"/>
      <c r="J835" s="111"/>
    </row>
    <row r="836" spans="9:10" ht="14.25">
      <c r="I836" s="112"/>
      <c r="J836" s="111"/>
    </row>
    <row r="837" spans="9:10" ht="14.25">
      <c r="I837" s="112"/>
      <c r="J837" s="111"/>
    </row>
    <row r="838" spans="9:10" ht="14.25">
      <c r="I838" s="112"/>
      <c r="J838" s="111"/>
    </row>
    <row r="839" spans="9:10" ht="14.25">
      <c r="I839" s="112"/>
      <c r="J839" s="111"/>
    </row>
    <row r="840" spans="9:10" ht="14.25">
      <c r="I840" s="112"/>
      <c r="J840" s="111"/>
    </row>
    <row r="841" spans="9:10" ht="14.25">
      <c r="I841" s="112"/>
      <c r="J841" s="111"/>
    </row>
    <row r="842" spans="9:10" ht="14.25">
      <c r="I842" s="112"/>
      <c r="J842" s="111"/>
    </row>
    <row r="843" spans="9:10" ht="14.25">
      <c r="I843" s="112"/>
      <c r="J843" s="111"/>
    </row>
    <row r="844" spans="9:10" ht="14.25">
      <c r="I844" s="112"/>
      <c r="J844" s="111"/>
    </row>
    <row r="845" spans="9:10" ht="14.25">
      <c r="I845" s="112"/>
      <c r="J845" s="111"/>
    </row>
    <row r="846" spans="9:10" ht="14.25">
      <c r="I846" s="112"/>
      <c r="J846" s="111"/>
    </row>
    <row r="847" spans="9:10" ht="14.25">
      <c r="I847" s="112"/>
      <c r="J847" s="111"/>
    </row>
    <row r="848" spans="9:10" ht="14.25">
      <c r="I848" s="112"/>
      <c r="J848" s="111"/>
    </row>
    <row r="849" spans="9:10" ht="14.25">
      <c r="I849" s="112"/>
      <c r="J849" s="111"/>
    </row>
    <row r="850" spans="9:10" ht="14.25">
      <c r="I850" s="112"/>
      <c r="J850" s="111"/>
    </row>
    <row r="851" spans="9:10" ht="14.25">
      <c r="I851" s="112"/>
      <c r="J851" s="111"/>
    </row>
    <row r="852" spans="9:10" ht="14.25">
      <c r="I852" s="112"/>
      <c r="J852" s="111"/>
    </row>
    <row r="853" spans="9:10" ht="14.25">
      <c r="I853" s="112"/>
      <c r="J853" s="111"/>
    </row>
    <row r="854" spans="9:10" ht="14.25">
      <c r="I854" s="112"/>
      <c r="J854" s="111"/>
    </row>
    <row r="855" spans="9:10" ht="14.25">
      <c r="I855" s="112"/>
      <c r="J855" s="111"/>
    </row>
    <row r="856" spans="9:10" ht="14.25">
      <c r="I856" s="112"/>
      <c r="J856" s="111"/>
    </row>
    <row r="857" spans="9:10" ht="14.25">
      <c r="I857" s="112"/>
      <c r="J857" s="111"/>
    </row>
    <row r="858" spans="9:10" ht="14.25">
      <c r="I858" s="112"/>
      <c r="J858" s="111"/>
    </row>
    <row r="859" spans="9:10" ht="14.25">
      <c r="I859" s="112"/>
      <c r="J859" s="111"/>
    </row>
    <row r="860" spans="9:10" ht="14.25">
      <c r="I860" s="112"/>
      <c r="J860" s="111"/>
    </row>
    <row r="861" spans="9:10" ht="14.25">
      <c r="I861" s="112"/>
      <c r="J861" s="111"/>
    </row>
    <row r="862" spans="9:10" ht="14.25">
      <c r="I862" s="112"/>
      <c r="J862" s="111"/>
    </row>
    <row r="863" spans="9:10" ht="14.25">
      <c r="I863" s="112"/>
      <c r="J863" s="111"/>
    </row>
    <row r="864" spans="9:10" ht="14.25">
      <c r="I864" s="112"/>
      <c r="J864" s="111"/>
    </row>
    <row r="865" spans="9:10" ht="14.25">
      <c r="I865" s="112"/>
      <c r="J865" s="111"/>
    </row>
    <row r="866" spans="9:10" ht="14.25">
      <c r="I866" s="112"/>
      <c r="J866" s="111"/>
    </row>
    <row r="867" spans="9:10" ht="14.25">
      <c r="I867" s="112"/>
      <c r="J867" s="111"/>
    </row>
    <row r="868" spans="9:10" ht="14.25">
      <c r="I868" s="112"/>
      <c r="J868" s="111"/>
    </row>
    <row r="869" spans="9:10" ht="14.25">
      <c r="I869" s="112"/>
      <c r="J869" s="111"/>
    </row>
    <row r="870" spans="9:10" ht="14.25">
      <c r="I870" s="112"/>
      <c r="J870" s="111"/>
    </row>
    <row r="871" spans="9:10" ht="14.25">
      <c r="I871" s="112"/>
      <c r="J871" s="111"/>
    </row>
    <row r="872" spans="9:10" ht="14.25">
      <c r="I872" s="112"/>
      <c r="J872" s="111"/>
    </row>
    <row r="873" spans="9:10" ht="14.25">
      <c r="I873" s="112"/>
      <c r="J873" s="111"/>
    </row>
    <row r="874" spans="9:10" ht="14.25">
      <c r="I874" s="112"/>
      <c r="J874" s="111"/>
    </row>
    <row r="875" spans="9:10" ht="14.25">
      <c r="I875" s="112"/>
      <c r="J875" s="111"/>
    </row>
    <row r="876" spans="9:10" ht="14.25">
      <c r="I876" s="112"/>
      <c r="J876" s="111"/>
    </row>
    <row r="877" spans="9:10" ht="14.25">
      <c r="I877" s="112"/>
      <c r="J877" s="111"/>
    </row>
    <row r="878" spans="9:10" ht="14.25">
      <c r="I878" s="112"/>
      <c r="J878" s="111"/>
    </row>
    <row r="879" spans="9:10" ht="14.25">
      <c r="I879" s="112"/>
      <c r="J879" s="111"/>
    </row>
    <row r="880" spans="9:10" ht="14.25">
      <c r="I880" s="112"/>
      <c r="J880" s="111"/>
    </row>
    <row r="881" spans="9:10" ht="14.25">
      <c r="I881" s="112"/>
      <c r="J881" s="111"/>
    </row>
    <row r="882" spans="9:10" ht="14.25">
      <c r="I882" s="112"/>
      <c r="J882" s="111"/>
    </row>
    <row r="883" spans="9:10" ht="14.25">
      <c r="I883" s="112"/>
      <c r="J883" s="111"/>
    </row>
    <row r="884" spans="9:10" ht="14.25">
      <c r="I884" s="112"/>
      <c r="J884" s="111"/>
    </row>
    <row r="885" spans="9:10" ht="14.25">
      <c r="I885" s="112"/>
      <c r="J885" s="111"/>
    </row>
    <row r="886" spans="9:10" ht="14.25">
      <c r="I886" s="112"/>
      <c r="J886" s="111"/>
    </row>
    <row r="887" spans="9:10" ht="14.25">
      <c r="I887" s="112"/>
      <c r="J887" s="111"/>
    </row>
    <row r="888" spans="9:10" ht="14.25">
      <c r="I888" s="112"/>
      <c r="J888" s="111"/>
    </row>
    <row r="889" spans="9:10" ht="14.25">
      <c r="I889" s="112"/>
      <c r="J889" s="111"/>
    </row>
    <row r="890" spans="9:10" ht="14.25">
      <c r="I890" s="112"/>
      <c r="J890" s="111"/>
    </row>
    <row r="891" spans="9:10" ht="14.25">
      <c r="I891" s="112"/>
      <c r="J891" s="111"/>
    </row>
    <row r="892" spans="9:10" ht="14.25">
      <c r="I892" s="112"/>
      <c r="J892" s="111"/>
    </row>
    <row r="893" spans="9:10" ht="14.25">
      <c r="I893" s="112"/>
      <c r="J893" s="111"/>
    </row>
    <row r="894" spans="9:10" ht="14.25">
      <c r="I894" s="112"/>
      <c r="J894" s="111"/>
    </row>
    <row r="895" spans="9:10" ht="14.25">
      <c r="I895" s="112"/>
      <c r="J895" s="111"/>
    </row>
    <row r="896" spans="9:10" ht="14.25">
      <c r="I896" s="112"/>
      <c r="J896" s="111"/>
    </row>
    <row r="897" spans="9:10" ht="14.25">
      <c r="I897" s="112"/>
      <c r="J897" s="111"/>
    </row>
    <row r="898" spans="9:10" ht="14.25">
      <c r="I898" s="112"/>
      <c r="J898" s="111"/>
    </row>
    <row r="899" spans="9:10" ht="14.25">
      <c r="I899" s="112"/>
      <c r="J899" s="111"/>
    </row>
    <row r="900" spans="9:10" ht="14.25">
      <c r="I900" s="112"/>
      <c r="J900" s="111"/>
    </row>
    <row r="901" spans="9:10" ht="14.25">
      <c r="I901" s="112"/>
      <c r="J901" s="111"/>
    </row>
    <row r="902" spans="9:10" ht="14.25">
      <c r="I902" s="112"/>
      <c r="J902" s="111"/>
    </row>
    <row r="903" spans="9:10" ht="14.25">
      <c r="I903" s="112"/>
      <c r="J903" s="111"/>
    </row>
    <row r="904" spans="9:10" ht="14.25">
      <c r="I904" s="112"/>
      <c r="J904" s="111"/>
    </row>
    <row r="905" spans="9:10" ht="14.25">
      <c r="I905" s="112"/>
      <c r="J905" s="111"/>
    </row>
    <row r="906" spans="9:10" ht="14.25">
      <c r="I906" s="112"/>
      <c r="J906" s="111"/>
    </row>
    <row r="907" spans="9:10" ht="14.25">
      <c r="I907" s="112"/>
      <c r="J907" s="111"/>
    </row>
    <row r="908" spans="9:10" ht="14.25">
      <c r="I908" s="112"/>
      <c r="J908" s="111"/>
    </row>
    <row r="909" spans="9:10" ht="14.25">
      <c r="I909" s="112"/>
      <c r="J909" s="111"/>
    </row>
    <row r="910" spans="9:10" ht="14.25">
      <c r="I910" s="112"/>
      <c r="J910" s="111"/>
    </row>
    <row r="911" spans="9:10" ht="14.25">
      <c r="I911" s="112"/>
      <c r="J911" s="111"/>
    </row>
    <row r="912" spans="9:10" ht="14.25">
      <c r="I912" s="112"/>
      <c r="J912" s="111"/>
    </row>
    <row r="913" spans="9:10" ht="14.25">
      <c r="I913" s="112"/>
      <c r="J913" s="111"/>
    </row>
    <row r="914" spans="9:10" ht="14.25">
      <c r="I914" s="112"/>
      <c r="J914" s="111"/>
    </row>
    <row r="915" spans="9:10" ht="14.25">
      <c r="I915" s="112"/>
      <c r="J915" s="111"/>
    </row>
    <row r="916" spans="9:10" ht="14.25">
      <c r="I916" s="112"/>
      <c r="J916" s="111"/>
    </row>
    <row r="917" spans="9:10" ht="14.25">
      <c r="I917" s="112"/>
      <c r="J917" s="111"/>
    </row>
    <row r="918" spans="9:10" ht="14.25">
      <c r="I918" s="112"/>
      <c r="J918" s="111"/>
    </row>
    <row r="919" spans="9:10" ht="14.25">
      <c r="I919" s="112"/>
      <c r="J919" s="111"/>
    </row>
    <row r="920" spans="9:10" ht="14.25">
      <c r="I920" s="112"/>
      <c r="J920" s="111"/>
    </row>
    <row r="921" spans="9:10" ht="14.25">
      <c r="I921" s="112"/>
      <c r="J921" s="111"/>
    </row>
    <row r="922" spans="9:10" ht="14.25">
      <c r="I922" s="112"/>
      <c r="J922" s="111"/>
    </row>
    <row r="923" spans="9:10" ht="14.25">
      <c r="I923" s="112"/>
      <c r="J923" s="111"/>
    </row>
    <row r="924" spans="9:10" ht="14.25">
      <c r="I924" s="112"/>
      <c r="J924" s="111"/>
    </row>
    <row r="925" spans="9:10" ht="14.25">
      <c r="I925" s="112"/>
      <c r="J925" s="111"/>
    </row>
    <row r="926" spans="9:10" ht="14.25">
      <c r="I926" s="112"/>
      <c r="J926" s="111"/>
    </row>
    <row r="927" spans="9:10" ht="14.25">
      <c r="I927" s="112"/>
      <c r="J927" s="111"/>
    </row>
    <row r="928" spans="9:10" ht="14.25">
      <c r="I928" s="112"/>
      <c r="J928" s="111"/>
    </row>
    <row r="929" spans="9:10" ht="14.25">
      <c r="I929" s="112"/>
      <c r="J929" s="111"/>
    </row>
    <row r="930" spans="9:10" ht="14.25">
      <c r="I930" s="112"/>
      <c r="J930" s="111"/>
    </row>
    <row r="931" spans="9:10" ht="14.25">
      <c r="I931" s="112"/>
      <c r="J931" s="111"/>
    </row>
    <row r="932" spans="9:10" ht="14.25">
      <c r="I932" s="112"/>
      <c r="J932" s="111"/>
    </row>
    <row r="933" spans="9:10" ht="14.25">
      <c r="I933" s="112"/>
      <c r="J933" s="111"/>
    </row>
    <row r="934" spans="9:10" ht="14.25">
      <c r="I934" s="112"/>
      <c r="J934" s="111"/>
    </row>
    <row r="935" spans="9:10" ht="14.25">
      <c r="I935" s="112"/>
      <c r="J935" s="111"/>
    </row>
    <row r="936" spans="9:10" ht="14.25">
      <c r="I936" s="112"/>
      <c r="J936" s="111"/>
    </row>
    <row r="937" spans="9:10" ht="14.25">
      <c r="I937" s="112"/>
      <c r="J937" s="111"/>
    </row>
    <row r="938" spans="9:10" ht="14.25">
      <c r="I938" s="112"/>
      <c r="J938" s="111"/>
    </row>
    <row r="939" spans="9:10" ht="14.25">
      <c r="I939" s="112"/>
      <c r="J939" s="111"/>
    </row>
    <row r="940" spans="9:10" ht="14.25">
      <c r="I940" s="112"/>
      <c r="J940" s="111"/>
    </row>
    <row r="941" spans="9:10" ht="14.25">
      <c r="I941" s="112"/>
      <c r="J941" s="111"/>
    </row>
    <row r="942" spans="9:10" ht="14.25">
      <c r="I942" s="112"/>
      <c r="J942" s="111"/>
    </row>
    <row r="943" spans="9:10" ht="14.25">
      <c r="I943" s="112"/>
      <c r="J943" s="111"/>
    </row>
    <row r="944" spans="9:10" ht="14.25">
      <c r="I944" s="112"/>
      <c r="J944" s="111"/>
    </row>
    <row r="945" spans="9:10" ht="14.25">
      <c r="I945" s="112"/>
      <c r="J945" s="111"/>
    </row>
    <row r="946" spans="9:10" ht="14.25">
      <c r="I946" s="112"/>
      <c r="J946" s="111"/>
    </row>
    <row r="947" spans="9:10" ht="14.25">
      <c r="I947" s="112"/>
      <c r="J947" s="111"/>
    </row>
    <row r="948" spans="9:10" ht="14.25">
      <c r="I948" s="112"/>
      <c r="J948" s="111"/>
    </row>
    <row r="949" spans="9:10" ht="14.25">
      <c r="I949" s="112"/>
      <c r="J949" s="111"/>
    </row>
    <row r="950" spans="9:10" ht="14.25">
      <c r="I950" s="112"/>
      <c r="J950" s="111"/>
    </row>
    <row r="951" spans="9:10" ht="14.25">
      <c r="I951" s="112"/>
      <c r="J951" s="111"/>
    </row>
    <row r="952" spans="9:10" ht="14.25">
      <c r="I952" s="112"/>
      <c r="J952" s="111"/>
    </row>
    <row r="953" spans="9:10" ht="14.25">
      <c r="I953" s="112"/>
      <c r="J953" s="111"/>
    </row>
    <row r="954" spans="9:10" ht="14.25">
      <c r="I954" s="112"/>
      <c r="J954" s="111"/>
    </row>
    <row r="955" spans="9:10" ht="14.25">
      <c r="I955" s="112"/>
      <c r="J955" s="111"/>
    </row>
    <row r="956" spans="9:10" ht="14.25">
      <c r="I956" s="112"/>
      <c r="J956" s="111"/>
    </row>
    <row r="957" spans="9:10" ht="14.25">
      <c r="I957" s="112"/>
      <c r="J957" s="111"/>
    </row>
    <row r="958" spans="9:10" ht="14.25">
      <c r="I958" s="112"/>
      <c r="J958" s="111"/>
    </row>
    <row r="959" spans="9:10" ht="14.25">
      <c r="I959" s="112"/>
      <c r="J959" s="111"/>
    </row>
    <row r="960" spans="9:10" ht="14.25">
      <c r="I960" s="112"/>
      <c r="J960" s="111"/>
    </row>
    <row r="961" spans="9:10" ht="14.25">
      <c r="I961" s="112"/>
      <c r="J961" s="111"/>
    </row>
    <row r="962" spans="9:10" ht="14.25">
      <c r="I962" s="112"/>
      <c r="J962" s="111"/>
    </row>
    <row r="963" spans="9:10" ht="14.25">
      <c r="I963" s="112"/>
      <c r="J963" s="111"/>
    </row>
  </sheetData>
  <sheetProtection/>
  <mergeCells count="4">
    <mergeCell ref="A3:H3"/>
    <mergeCell ref="A6:H6"/>
    <mergeCell ref="A7:H7"/>
    <mergeCell ref="F4:H4"/>
  </mergeCells>
  <printOptions/>
  <pageMargins left="0.7874015748031497" right="0.03937007874015748" top="0" bottom="0" header="0.5118110236220472" footer="0.5118110236220472"/>
  <pageSetup fitToHeight="0" fitToWidth="1" horizontalDpi="600" verticalDpi="600" orientation="portrait" paperSize="9" scale="86" r:id="rId1"/>
  <headerFooter alignWithMargins="0">
    <oddFooter>&amp;CСтраница &amp;P</oddFooter>
  </headerFooter>
  <rowBreaks count="1" manualBreakCount="1">
    <brk id="37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59"/>
  <sheetViews>
    <sheetView showZeros="0" view="pageBreakPreview" zoomScaleSheetLayoutView="100" zoomScalePageLayoutView="0" workbookViewId="0" topLeftCell="A1">
      <selection activeCell="H5" sqref="H5"/>
    </sheetView>
  </sheetViews>
  <sheetFormatPr defaultColWidth="9.00390625" defaultRowHeight="12.75"/>
  <cols>
    <col min="1" max="1" width="58.75390625" style="85" customWidth="1"/>
    <col min="2" max="2" width="5.00390625" style="40" customWidth="1"/>
    <col min="3" max="4" width="5.25390625" style="40" customWidth="1"/>
    <col min="5" max="5" width="11.125" style="40" customWidth="1"/>
    <col min="6" max="6" width="5.375" style="40" customWidth="1"/>
    <col min="7" max="7" width="14.625" style="40" customWidth="1"/>
    <col min="8" max="9" width="14.75390625" style="62" customWidth="1"/>
    <col min="10" max="10" width="11.875" style="62" customWidth="1"/>
    <col min="11" max="11" width="16.125" style="0" customWidth="1"/>
    <col min="12" max="12" width="15.00390625" style="0" customWidth="1"/>
    <col min="13" max="13" width="15.125" style="0" customWidth="1"/>
  </cols>
  <sheetData>
    <row r="1" spans="1:9" ht="18.75">
      <c r="A1" s="176"/>
      <c r="B1" s="176"/>
      <c r="C1" s="176"/>
      <c r="D1" s="176"/>
      <c r="E1" s="176"/>
      <c r="F1" s="176"/>
      <c r="G1" s="176"/>
      <c r="H1" s="176"/>
      <c r="I1" s="176"/>
    </row>
    <row r="2" spans="1:10" s="1" customFormat="1" ht="15">
      <c r="A2" s="74"/>
      <c r="B2" s="5"/>
      <c r="C2" s="42"/>
      <c r="D2" s="42"/>
      <c r="E2" s="42"/>
      <c r="F2" s="5"/>
      <c r="G2" s="41"/>
      <c r="H2" s="41" t="s">
        <v>336</v>
      </c>
      <c r="I2" s="53"/>
      <c r="J2" s="53"/>
    </row>
    <row r="3" spans="1:10" s="1" customFormat="1" ht="24.75" customHeight="1">
      <c r="A3" s="170" t="s">
        <v>69</v>
      </c>
      <c r="B3" s="171"/>
      <c r="C3" s="171"/>
      <c r="D3" s="171"/>
      <c r="E3" s="171"/>
      <c r="F3" s="171"/>
      <c r="G3" s="171"/>
      <c r="H3" s="171"/>
      <c r="I3" s="53"/>
      <c r="J3" s="54"/>
    </row>
    <row r="4" spans="1:10" s="1" customFormat="1" ht="15">
      <c r="A4" s="74"/>
      <c r="B4" s="5"/>
      <c r="C4" s="5"/>
      <c r="D4" s="47"/>
      <c r="E4" s="5"/>
      <c r="F4" s="48"/>
      <c r="G4" s="54" t="s">
        <v>383</v>
      </c>
      <c r="H4" s="118" t="s">
        <v>384</v>
      </c>
      <c r="J4" s="54"/>
    </row>
    <row r="5" spans="1:10" s="1" customFormat="1" ht="15">
      <c r="A5" s="74"/>
      <c r="B5" s="5"/>
      <c r="C5" s="42"/>
      <c r="D5" s="42"/>
      <c r="E5" s="42"/>
      <c r="F5" s="46"/>
      <c r="G5" s="46"/>
      <c r="H5" s="55"/>
      <c r="I5" s="55"/>
      <c r="J5" s="2"/>
    </row>
    <row r="6" spans="1:10" s="1" customFormat="1" ht="18.75">
      <c r="A6" s="172" t="s">
        <v>54</v>
      </c>
      <c r="B6" s="172"/>
      <c r="C6" s="172"/>
      <c r="D6" s="172"/>
      <c r="E6" s="172"/>
      <c r="F6" s="172"/>
      <c r="G6" s="172"/>
      <c r="H6" s="172"/>
      <c r="I6" s="172"/>
      <c r="J6" s="54"/>
    </row>
    <row r="7" spans="1:10" s="1" customFormat="1" ht="18" customHeight="1">
      <c r="A7" s="173" t="s">
        <v>337</v>
      </c>
      <c r="B7" s="173"/>
      <c r="C7" s="173"/>
      <c r="D7" s="173"/>
      <c r="E7" s="173"/>
      <c r="F7" s="173"/>
      <c r="G7" s="173"/>
      <c r="H7" s="173"/>
      <c r="I7" s="173"/>
      <c r="J7" s="56"/>
    </row>
    <row r="8" spans="1:9" s="1" customFormat="1" ht="15">
      <c r="A8" s="74"/>
      <c r="B8" s="5"/>
      <c r="C8" s="5"/>
      <c r="D8" s="5"/>
      <c r="E8" s="5"/>
      <c r="F8" s="5"/>
      <c r="G8" s="5"/>
      <c r="I8" s="1" t="s">
        <v>15</v>
      </c>
    </row>
    <row r="9" spans="1:10" s="5" customFormat="1" ht="71.25" customHeight="1">
      <c r="A9" s="3" t="s">
        <v>21</v>
      </c>
      <c r="B9" s="4" t="s">
        <v>55</v>
      </c>
      <c r="C9" s="4" t="s">
        <v>17</v>
      </c>
      <c r="D9" s="4" t="s">
        <v>18</v>
      </c>
      <c r="E9" s="4" t="s">
        <v>19</v>
      </c>
      <c r="F9" s="4" t="s">
        <v>20</v>
      </c>
      <c r="G9" s="31" t="s">
        <v>10</v>
      </c>
      <c r="H9" s="57" t="s">
        <v>338</v>
      </c>
      <c r="I9" s="57" t="s">
        <v>339</v>
      </c>
      <c r="J9" s="57" t="s">
        <v>340</v>
      </c>
    </row>
    <row r="10" spans="1:10" s="5" customFormat="1" ht="15">
      <c r="A10" s="3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58">
        <v>8</v>
      </c>
      <c r="I10" s="58">
        <v>9</v>
      </c>
      <c r="J10" s="58">
        <v>10</v>
      </c>
    </row>
    <row r="11" spans="1:10" s="5" customFormat="1" ht="15">
      <c r="A11" s="3"/>
      <c r="B11" s="6"/>
      <c r="C11" s="6"/>
      <c r="D11" s="6"/>
      <c r="E11" s="6"/>
      <c r="F11" s="6"/>
      <c r="G11" s="68"/>
      <c r="H11" s="58"/>
      <c r="I11" s="58"/>
      <c r="J11" s="58"/>
    </row>
    <row r="12" spans="1:10" s="16" customFormat="1" ht="14.25">
      <c r="A12" s="122" t="s">
        <v>81</v>
      </c>
      <c r="B12" s="67">
        <v>901</v>
      </c>
      <c r="C12" s="67"/>
      <c r="D12" s="67"/>
      <c r="E12" s="67"/>
      <c r="F12" s="67"/>
      <c r="G12" s="68">
        <f>H12-J12</f>
        <v>0</v>
      </c>
      <c r="H12" s="39">
        <f aca="true" t="shared" si="0" ref="H12:J13">H13</f>
        <v>421.4</v>
      </c>
      <c r="I12" s="39">
        <f t="shared" si="0"/>
        <v>426.4</v>
      </c>
      <c r="J12" s="39">
        <f t="shared" si="0"/>
        <v>421.4</v>
      </c>
    </row>
    <row r="13" spans="1:10" s="5" customFormat="1" ht="15">
      <c r="A13" s="123" t="s">
        <v>58</v>
      </c>
      <c r="B13" s="7" t="s">
        <v>79</v>
      </c>
      <c r="C13" s="7" t="s">
        <v>22</v>
      </c>
      <c r="D13" s="22"/>
      <c r="E13" s="22"/>
      <c r="F13" s="22"/>
      <c r="G13" s="68">
        <f>H13-J13</f>
        <v>0</v>
      </c>
      <c r="H13" s="59">
        <f t="shared" si="0"/>
        <v>421.4</v>
      </c>
      <c r="I13" s="59">
        <f t="shared" si="0"/>
        <v>426.4</v>
      </c>
      <c r="J13" s="59">
        <f t="shared" si="0"/>
        <v>421.4</v>
      </c>
    </row>
    <row r="14" spans="1:10" s="5" customFormat="1" ht="46.5" customHeight="1">
      <c r="A14" s="110" t="s">
        <v>0</v>
      </c>
      <c r="B14" s="11" t="s">
        <v>79</v>
      </c>
      <c r="C14" s="11" t="s">
        <v>22</v>
      </c>
      <c r="D14" s="11" t="s">
        <v>23</v>
      </c>
      <c r="E14" s="11"/>
      <c r="F14" s="12"/>
      <c r="G14" s="68">
        <f aca="true" t="shared" si="1" ref="G14:G30">H14-J14</f>
        <v>0</v>
      </c>
      <c r="H14" s="59">
        <f aca="true" t="shared" si="2" ref="H14:J16">H15</f>
        <v>421.4</v>
      </c>
      <c r="I14" s="59">
        <f t="shared" si="2"/>
        <v>426.4</v>
      </c>
      <c r="J14" s="59">
        <f t="shared" si="2"/>
        <v>421.4</v>
      </c>
    </row>
    <row r="15" spans="1:10" s="5" customFormat="1" ht="18.75" customHeight="1">
      <c r="A15" s="49" t="s">
        <v>91</v>
      </c>
      <c r="B15" s="8" t="s">
        <v>79</v>
      </c>
      <c r="C15" s="8" t="s">
        <v>22</v>
      </c>
      <c r="D15" s="8" t="s">
        <v>23</v>
      </c>
      <c r="E15" s="8" t="s">
        <v>134</v>
      </c>
      <c r="F15" s="8"/>
      <c r="G15" s="68">
        <f t="shared" si="1"/>
        <v>0</v>
      </c>
      <c r="H15" s="38">
        <f t="shared" si="2"/>
        <v>421.4</v>
      </c>
      <c r="I15" s="38">
        <f t="shared" si="2"/>
        <v>426.4</v>
      </c>
      <c r="J15" s="38">
        <f t="shared" si="2"/>
        <v>421.4</v>
      </c>
    </row>
    <row r="16" spans="1:10" s="5" customFormat="1" ht="30">
      <c r="A16" s="49" t="s">
        <v>84</v>
      </c>
      <c r="B16" s="8" t="s">
        <v>79</v>
      </c>
      <c r="C16" s="8" t="s">
        <v>22</v>
      </c>
      <c r="D16" s="8" t="s">
        <v>23</v>
      </c>
      <c r="E16" s="8" t="s">
        <v>135</v>
      </c>
      <c r="F16" s="8"/>
      <c r="G16" s="68">
        <f t="shared" si="1"/>
        <v>0</v>
      </c>
      <c r="H16" s="38">
        <f t="shared" si="2"/>
        <v>421.4</v>
      </c>
      <c r="I16" s="38">
        <f t="shared" si="2"/>
        <v>426.4</v>
      </c>
      <c r="J16" s="38">
        <f t="shared" si="2"/>
        <v>421.4</v>
      </c>
    </row>
    <row r="17" spans="1:10" s="5" customFormat="1" ht="15">
      <c r="A17" s="52" t="s">
        <v>85</v>
      </c>
      <c r="B17" s="8" t="s">
        <v>79</v>
      </c>
      <c r="C17" s="8" t="s">
        <v>22</v>
      </c>
      <c r="D17" s="8" t="s">
        <v>23</v>
      </c>
      <c r="E17" s="8" t="s">
        <v>135</v>
      </c>
      <c r="F17" s="8"/>
      <c r="G17" s="68">
        <f t="shared" si="1"/>
        <v>0</v>
      </c>
      <c r="H17" s="38">
        <f>H20+H19+H21+H18+H22</f>
        <v>421.4</v>
      </c>
      <c r="I17" s="38">
        <f>I20+I19+I21+I18+I22</f>
        <v>426.4</v>
      </c>
      <c r="J17" s="38">
        <f>J20+J19+J21+J18+J22</f>
        <v>421.4</v>
      </c>
    </row>
    <row r="18" spans="1:10" s="5" customFormat="1" ht="21.75" customHeight="1">
      <c r="A18" s="52" t="s">
        <v>130</v>
      </c>
      <c r="B18" s="8" t="s">
        <v>79</v>
      </c>
      <c r="C18" s="8" t="s">
        <v>22</v>
      </c>
      <c r="D18" s="8" t="s">
        <v>23</v>
      </c>
      <c r="E18" s="8" t="s">
        <v>135</v>
      </c>
      <c r="F18" s="8" t="s">
        <v>89</v>
      </c>
      <c r="G18" s="68">
        <f t="shared" si="1"/>
        <v>0</v>
      </c>
      <c r="H18" s="38">
        <v>316</v>
      </c>
      <c r="I18" s="38">
        <v>316</v>
      </c>
      <c r="J18" s="38">
        <v>316</v>
      </c>
    </row>
    <row r="19" spans="1:10" s="5" customFormat="1" ht="45">
      <c r="A19" s="44" t="s">
        <v>132</v>
      </c>
      <c r="B19" s="8" t="s">
        <v>79</v>
      </c>
      <c r="C19" s="8" t="s">
        <v>22</v>
      </c>
      <c r="D19" s="8" t="s">
        <v>23</v>
      </c>
      <c r="E19" s="8" t="s">
        <v>135</v>
      </c>
      <c r="F19" s="8" t="s">
        <v>131</v>
      </c>
      <c r="G19" s="68">
        <f t="shared" si="1"/>
        <v>0</v>
      </c>
      <c r="H19" s="38">
        <v>95.4</v>
      </c>
      <c r="I19" s="38">
        <v>95.4</v>
      </c>
      <c r="J19" s="38">
        <v>95.4</v>
      </c>
    </row>
    <row r="20" spans="1:10" s="5" customFormat="1" ht="33.75" customHeight="1">
      <c r="A20" s="52" t="s">
        <v>88</v>
      </c>
      <c r="B20" s="8" t="s">
        <v>79</v>
      </c>
      <c r="C20" s="8" t="s">
        <v>22</v>
      </c>
      <c r="D20" s="8" t="s">
        <v>23</v>
      </c>
      <c r="E20" s="8" t="s">
        <v>135</v>
      </c>
      <c r="F20" s="63" t="s">
        <v>86</v>
      </c>
      <c r="G20" s="68">
        <f t="shared" si="1"/>
        <v>0</v>
      </c>
      <c r="H20" s="38">
        <v>10</v>
      </c>
      <c r="I20" s="38">
        <v>15</v>
      </c>
      <c r="J20" s="38">
        <v>10</v>
      </c>
    </row>
    <row r="21" spans="1:10" s="5" customFormat="1" ht="19.5" customHeight="1" hidden="1">
      <c r="A21" s="52" t="s">
        <v>108</v>
      </c>
      <c r="B21" s="8" t="s">
        <v>79</v>
      </c>
      <c r="C21" s="8" t="s">
        <v>22</v>
      </c>
      <c r="D21" s="8" t="s">
        <v>23</v>
      </c>
      <c r="E21" s="8" t="s">
        <v>135</v>
      </c>
      <c r="F21" s="63" t="s">
        <v>106</v>
      </c>
      <c r="G21" s="68">
        <f t="shared" si="1"/>
        <v>0</v>
      </c>
      <c r="H21" s="38"/>
      <c r="I21" s="38"/>
      <c r="J21" s="38"/>
    </row>
    <row r="22" spans="1:10" s="5" customFormat="1" ht="19.5" customHeight="1" hidden="1">
      <c r="A22" s="44" t="s">
        <v>109</v>
      </c>
      <c r="B22" s="8" t="s">
        <v>79</v>
      </c>
      <c r="C22" s="8" t="s">
        <v>22</v>
      </c>
      <c r="D22" s="8" t="s">
        <v>23</v>
      </c>
      <c r="E22" s="8" t="s">
        <v>135</v>
      </c>
      <c r="F22" s="64" t="s">
        <v>107</v>
      </c>
      <c r="G22" s="68">
        <f t="shared" si="1"/>
        <v>0</v>
      </c>
      <c r="H22" s="38"/>
      <c r="I22" s="38"/>
      <c r="J22" s="38"/>
    </row>
    <row r="23" spans="1:10" s="5" customFormat="1" ht="15">
      <c r="A23" s="125"/>
      <c r="B23" s="22"/>
      <c r="C23" s="22"/>
      <c r="D23" s="22"/>
      <c r="E23" s="22"/>
      <c r="F23" s="22"/>
      <c r="G23" s="68">
        <f t="shared" si="1"/>
        <v>0</v>
      </c>
      <c r="H23" s="69"/>
      <c r="I23" s="69"/>
      <c r="J23" s="69"/>
    </row>
    <row r="24" spans="1:10" s="17" customFormat="1" ht="18" customHeight="1">
      <c r="A24" s="126" t="s">
        <v>8</v>
      </c>
      <c r="B24" s="15" t="s">
        <v>57</v>
      </c>
      <c r="C24" s="15"/>
      <c r="D24" s="15"/>
      <c r="E24" s="15"/>
      <c r="F24" s="15"/>
      <c r="G24" s="68">
        <f t="shared" si="1"/>
        <v>0</v>
      </c>
      <c r="H24" s="39">
        <f>H25+H131+H146+H163+H168+H260+H288+H324+H330+H126</f>
        <v>263239.1</v>
      </c>
      <c r="I24" s="39">
        <f>I25+I131+I146+I163+I168+I260+I288+I324+I330+I126</f>
        <v>265001.4</v>
      </c>
      <c r="J24" s="39">
        <f>J25+J131+J146+J163+J168+J260+J288+J324+J330+J126</f>
        <v>263239.1</v>
      </c>
    </row>
    <row r="25" spans="1:10" s="5" customFormat="1" ht="15">
      <c r="A25" s="123" t="s">
        <v>58</v>
      </c>
      <c r="B25" s="7" t="s">
        <v>57</v>
      </c>
      <c r="C25" s="7" t="s">
        <v>22</v>
      </c>
      <c r="D25" s="14"/>
      <c r="E25" s="14"/>
      <c r="F25" s="14"/>
      <c r="G25" s="68">
        <f t="shared" si="1"/>
        <v>0</v>
      </c>
      <c r="H25" s="24">
        <f>H31+H72+H76+H61+H65+H26</f>
        <v>56093.399999999994</v>
      </c>
      <c r="I25" s="24">
        <f>I31+I72+I76+I61+I65+I26</f>
        <v>55437.799999999996</v>
      </c>
      <c r="J25" s="24">
        <f>J31+J72+J76+J61+J65+J26</f>
        <v>56093.399999999994</v>
      </c>
    </row>
    <row r="26" spans="1:10" s="5" customFormat="1" ht="28.5">
      <c r="A26" s="75" t="s">
        <v>272</v>
      </c>
      <c r="B26" s="15" t="s">
        <v>57</v>
      </c>
      <c r="C26" s="15" t="s">
        <v>22</v>
      </c>
      <c r="D26" s="15" t="s">
        <v>27</v>
      </c>
      <c r="E26" s="14"/>
      <c r="F26" s="14"/>
      <c r="G26" s="68">
        <f t="shared" si="1"/>
        <v>0</v>
      </c>
      <c r="H26" s="24">
        <f aca="true" t="shared" si="3" ref="H26:J27">H27</f>
        <v>1242.2</v>
      </c>
      <c r="I26" s="24">
        <f t="shared" si="3"/>
        <v>1242.2</v>
      </c>
      <c r="J26" s="24">
        <f t="shared" si="3"/>
        <v>1242.2</v>
      </c>
    </row>
    <row r="27" spans="1:10" s="19" customFormat="1" ht="16.5" customHeight="1">
      <c r="A27" s="45" t="s">
        <v>91</v>
      </c>
      <c r="B27" s="23" t="s">
        <v>57</v>
      </c>
      <c r="C27" s="23" t="s">
        <v>22</v>
      </c>
      <c r="D27" s="23" t="s">
        <v>27</v>
      </c>
      <c r="E27" s="14" t="s">
        <v>134</v>
      </c>
      <c r="F27" s="23"/>
      <c r="G27" s="68">
        <f t="shared" si="1"/>
        <v>0</v>
      </c>
      <c r="H27" s="27">
        <f t="shared" si="3"/>
        <v>1242.2</v>
      </c>
      <c r="I27" s="27">
        <f t="shared" si="3"/>
        <v>1242.2</v>
      </c>
      <c r="J27" s="27">
        <f t="shared" si="3"/>
        <v>1242.2</v>
      </c>
    </row>
    <row r="28" spans="1:10" s="19" customFormat="1" ht="15">
      <c r="A28" s="162" t="s">
        <v>274</v>
      </c>
      <c r="B28" s="23" t="s">
        <v>57</v>
      </c>
      <c r="C28" s="23" t="s">
        <v>22</v>
      </c>
      <c r="D28" s="23" t="s">
        <v>27</v>
      </c>
      <c r="E28" s="14" t="s">
        <v>273</v>
      </c>
      <c r="F28" s="23"/>
      <c r="G28" s="68">
        <f t="shared" si="1"/>
        <v>0</v>
      </c>
      <c r="H28" s="27">
        <f>H29+H30</f>
        <v>1242.2</v>
      </c>
      <c r="I28" s="27">
        <f>I29+I30</f>
        <v>1242.2</v>
      </c>
      <c r="J28" s="27">
        <f>J29+J30</f>
        <v>1242.2</v>
      </c>
    </row>
    <row r="29" spans="1:10" s="19" customFormat="1" ht="18.75" customHeight="1">
      <c r="A29" s="44" t="s">
        <v>130</v>
      </c>
      <c r="B29" s="23" t="s">
        <v>57</v>
      </c>
      <c r="C29" s="23" t="s">
        <v>22</v>
      </c>
      <c r="D29" s="23" t="s">
        <v>27</v>
      </c>
      <c r="E29" s="14" t="s">
        <v>273</v>
      </c>
      <c r="F29" s="23" t="s">
        <v>89</v>
      </c>
      <c r="G29" s="68">
        <f t="shared" si="1"/>
        <v>0</v>
      </c>
      <c r="H29" s="27">
        <v>954.1</v>
      </c>
      <c r="I29" s="27">
        <v>954.1</v>
      </c>
      <c r="J29" s="27">
        <v>954.1</v>
      </c>
    </row>
    <row r="30" spans="1:10" s="19" customFormat="1" ht="45" customHeight="1">
      <c r="A30" s="44" t="s">
        <v>132</v>
      </c>
      <c r="B30" s="23" t="s">
        <v>57</v>
      </c>
      <c r="C30" s="23" t="s">
        <v>22</v>
      </c>
      <c r="D30" s="23" t="s">
        <v>27</v>
      </c>
      <c r="E30" s="14" t="s">
        <v>273</v>
      </c>
      <c r="F30" s="23" t="s">
        <v>131</v>
      </c>
      <c r="G30" s="68">
        <f t="shared" si="1"/>
        <v>0</v>
      </c>
      <c r="H30" s="27">
        <v>288.1</v>
      </c>
      <c r="I30" s="27">
        <v>288.1</v>
      </c>
      <c r="J30" s="27">
        <v>288.1</v>
      </c>
    </row>
    <row r="31" spans="1:10" s="16" customFormat="1" ht="57.75" customHeight="1">
      <c r="A31" s="76" t="s">
        <v>1</v>
      </c>
      <c r="B31" s="15" t="s">
        <v>57</v>
      </c>
      <c r="C31" s="15" t="s">
        <v>22</v>
      </c>
      <c r="D31" s="15" t="s">
        <v>24</v>
      </c>
      <c r="E31" s="15"/>
      <c r="F31" s="15"/>
      <c r="G31" s="68">
        <f aca="true" t="shared" si="4" ref="G31:G76">H31-J31</f>
        <v>0</v>
      </c>
      <c r="H31" s="24">
        <f>H32</f>
        <v>18775.199999999997</v>
      </c>
      <c r="I31" s="24">
        <f>I32</f>
        <v>18839.799999999996</v>
      </c>
      <c r="J31" s="24">
        <f>J32</f>
        <v>18775.199999999997</v>
      </c>
    </row>
    <row r="32" spans="1:10" s="16" customFormat="1" ht="15">
      <c r="A32" s="49" t="s">
        <v>91</v>
      </c>
      <c r="B32" s="14" t="s">
        <v>57</v>
      </c>
      <c r="C32" s="14" t="s">
        <v>22</v>
      </c>
      <c r="D32" s="14" t="s">
        <v>24</v>
      </c>
      <c r="E32" s="14" t="s">
        <v>134</v>
      </c>
      <c r="F32" s="14"/>
      <c r="G32" s="68">
        <f t="shared" si="4"/>
        <v>0</v>
      </c>
      <c r="H32" s="24">
        <f>H33+H41+H46+H51+H56</f>
        <v>18775.199999999997</v>
      </c>
      <c r="I32" s="24">
        <f>I33+I41+I46+I51+I56</f>
        <v>18839.799999999996</v>
      </c>
      <c r="J32" s="24">
        <f>J33+J41+J46+J51+J56</f>
        <v>18775.199999999997</v>
      </c>
    </row>
    <row r="33" spans="1:10" s="5" customFormat="1" ht="32.25" customHeight="1">
      <c r="A33" s="49" t="s">
        <v>84</v>
      </c>
      <c r="B33" s="14" t="s">
        <v>57</v>
      </c>
      <c r="C33" s="14" t="s">
        <v>22</v>
      </c>
      <c r="D33" s="14" t="s">
        <v>24</v>
      </c>
      <c r="E33" s="14" t="s">
        <v>135</v>
      </c>
      <c r="F33" s="14"/>
      <c r="G33" s="68">
        <f t="shared" si="4"/>
        <v>0</v>
      </c>
      <c r="H33" s="27">
        <f>H34+H35+H36+H37+H38+H39+H40</f>
        <v>17189.2</v>
      </c>
      <c r="I33" s="27">
        <f>I34+I35+I36+I37+I38+I39+I40</f>
        <v>17253.8</v>
      </c>
      <c r="J33" s="27">
        <f>J34+J35+J36+J37+J38+J39+J40</f>
        <v>17189.2</v>
      </c>
    </row>
    <row r="34" spans="1:10" s="5" customFormat="1" ht="19.5" customHeight="1">
      <c r="A34" s="52" t="s">
        <v>205</v>
      </c>
      <c r="B34" s="14" t="s">
        <v>57</v>
      </c>
      <c r="C34" s="14" t="s">
        <v>22</v>
      </c>
      <c r="D34" s="14" t="s">
        <v>24</v>
      </c>
      <c r="E34" s="14" t="s">
        <v>135</v>
      </c>
      <c r="F34" s="64" t="s">
        <v>89</v>
      </c>
      <c r="G34" s="68">
        <f t="shared" si="4"/>
        <v>0</v>
      </c>
      <c r="H34" s="26">
        <v>12593.1</v>
      </c>
      <c r="I34" s="26">
        <v>12593.1</v>
      </c>
      <c r="J34" s="26">
        <v>12593.1</v>
      </c>
    </row>
    <row r="35" spans="1:10" s="5" customFormat="1" ht="32.25" customHeight="1" hidden="1">
      <c r="A35" s="52" t="s">
        <v>102</v>
      </c>
      <c r="B35" s="14" t="s">
        <v>57</v>
      </c>
      <c r="C35" s="14" t="s">
        <v>22</v>
      </c>
      <c r="D35" s="14" t="s">
        <v>24</v>
      </c>
      <c r="E35" s="14" t="s">
        <v>135</v>
      </c>
      <c r="F35" s="64" t="s">
        <v>101</v>
      </c>
      <c r="G35" s="68">
        <f t="shared" si="4"/>
        <v>0</v>
      </c>
      <c r="H35" s="26"/>
      <c r="I35" s="26"/>
      <c r="J35" s="26"/>
    </row>
    <row r="36" spans="1:10" s="5" customFormat="1" ht="32.25" customHeight="1">
      <c r="A36" s="44" t="s">
        <v>132</v>
      </c>
      <c r="B36" s="14" t="s">
        <v>57</v>
      </c>
      <c r="C36" s="14" t="s">
        <v>22</v>
      </c>
      <c r="D36" s="14" t="s">
        <v>24</v>
      </c>
      <c r="E36" s="14" t="s">
        <v>135</v>
      </c>
      <c r="F36" s="64" t="s">
        <v>131</v>
      </c>
      <c r="G36" s="68">
        <f t="shared" si="4"/>
        <v>0</v>
      </c>
      <c r="H36" s="26">
        <v>3803.1</v>
      </c>
      <c r="I36" s="26">
        <v>3803.1</v>
      </c>
      <c r="J36" s="26">
        <v>3803.1</v>
      </c>
    </row>
    <row r="37" spans="1:10" s="5" customFormat="1" ht="29.25" customHeight="1">
      <c r="A37" s="49" t="s">
        <v>87</v>
      </c>
      <c r="B37" s="14" t="s">
        <v>57</v>
      </c>
      <c r="C37" s="14" t="s">
        <v>22</v>
      </c>
      <c r="D37" s="14" t="s">
        <v>24</v>
      </c>
      <c r="E37" s="14" t="s">
        <v>135</v>
      </c>
      <c r="F37" s="64" t="s">
        <v>86</v>
      </c>
      <c r="G37" s="68">
        <f t="shared" si="4"/>
        <v>0</v>
      </c>
      <c r="H37" s="26">
        <v>750</v>
      </c>
      <c r="I37" s="26">
        <v>800</v>
      </c>
      <c r="J37" s="26">
        <v>750</v>
      </c>
    </row>
    <row r="38" spans="1:10" s="5" customFormat="1" ht="13.5" customHeight="1">
      <c r="A38" s="49" t="s">
        <v>108</v>
      </c>
      <c r="B38" s="14" t="s">
        <v>57</v>
      </c>
      <c r="C38" s="14" t="s">
        <v>22</v>
      </c>
      <c r="D38" s="14" t="s">
        <v>24</v>
      </c>
      <c r="E38" s="14" t="s">
        <v>135</v>
      </c>
      <c r="F38" s="64" t="s">
        <v>106</v>
      </c>
      <c r="G38" s="68">
        <f t="shared" si="4"/>
        <v>0</v>
      </c>
      <c r="H38" s="26">
        <v>25</v>
      </c>
      <c r="I38" s="26">
        <v>33.6</v>
      </c>
      <c r="J38" s="26">
        <v>25</v>
      </c>
    </row>
    <row r="39" spans="1:10" s="5" customFormat="1" ht="13.5" customHeight="1" hidden="1">
      <c r="A39" s="52" t="s">
        <v>109</v>
      </c>
      <c r="B39" s="14" t="s">
        <v>57</v>
      </c>
      <c r="C39" s="14" t="s">
        <v>22</v>
      </c>
      <c r="D39" s="14" t="s">
        <v>24</v>
      </c>
      <c r="E39" s="14" t="s">
        <v>135</v>
      </c>
      <c r="F39" s="64" t="s">
        <v>107</v>
      </c>
      <c r="G39" s="68">
        <f t="shared" si="4"/>
        <v>0</v>
      </c>
      <c r="H39" s="26"/>
      <c r="I39" s="26"/>
      <c r="J39" s="26"/>
    </row>
    <row r="40" spans="1:10" s="5" customFormat="1" ht="13.5" customHeight="1">
      <c r="A40" s="44" t="s">
        <v>230</v>
      </c>
      <c r="B40" s="14" t="s">
        <v>57</v>
      </c>
      <c r="C40" s="14" t="s">
        <v>22</v>
      </c>
      <c r="D40" s="14" t="s">
        <v>24</v>
      </c>
      <c r="E40" s="14" t="s">
        <v>135</v>
      </c>
      <c r="F40" s="64" t="s">
        <v>228</v>
      </c>
      <c r="G40" s="68">
        <f t="shared" si="4"/>
        <v>0</v>
      </c>
      <c r="H40" s="26">
        <v>18</v>
      </c>
      <c r="I40" s="26">
        <v>24</v>
      </c>
      <c r="J40" s="26">
        <v>18</v>
      </c>
    </row>
    <row r="41" spans="1:11" s="5" customFormat="1" ht="32.25" customHeight="1">
      <c r="A41" s="52" t="s">
        <v>281</v>
      </c>
      <c r="B41" s="14" t="s">
        <v>57</v>
      </c>
      <c r="C41" s="14" t="s">
        <v>22</v>
      </c>
      <c r="D41" s="14" t="s">
        <v>24</v>
      </c>
      <c r="E41" s="14" t="s">
        <v>136</v>
      </c>
      <c r="F41" s="14"/>
      <c r="G41" s="68">
        <f t="shared" si="4"/>
        <v>0</v>
      </c>
      <c r="H41" s="26">
        <f>H42+H43+H44+H45</f>
        <v>295.59999999999997</v>
      </c>
      <c r="I41" s="26">
        <f>I42+I43+I44+I45</f>
        <v>295.59999999999997</v>
      </c>
      <c r="J41" s="26">
        <f>J42+J43+J44+J45</f>
        <v>295.59999999999997</v>
      </c>
      <c r="K41" s="28"/>
    </row>
    <row r="42" spans="1:10" s="5" customFormat="1" ht="17.25" customHeight="1">
      <c r="A42" s="52" t="s">
        <v>130</v>
      </c>
      <c r="B42" s="14" t="s">
        <v>57</v>
      </c>
      <c r="C42" s="14" t="s">
        <v>22</v>
      </c>
      <c r="D42" s="14" t="s">
        <v>24</v>
      </c>
      <c r="E42" s="14" t="s">
        <v>136</v>
      </c>
      <c r="F42" s="14" t="s">
        <v>89</v>
      </c>
      <c r="G42" s="68">
        <f t="shared" si="4"/>
        <v>0</v>
      </c>
      <c r="H42" s="26">
        <v>208.4</v>
      </c>
      <c r="I42" s="26">
        <v>208.4</v>
      </c>
      <c r="J42" s="26">
        <v>208.4</v>
      </c>
    </row>
    <row r="43" spans="1:10" s="5" customFormat="1" ht="32.25" customHeight="1" hidden="1">
      <c r="A43" s="52" t="s">
        <v>102</v>
      </c>
      <c r="B43" s="14" t="s">
        <v>57</v>
      </c>
      <c r="C43" s="14" t="s">
        <v>22</v>
      </c>
      <c r="D43" s="14" t="s">
        <v>24</v>
      </c>
      <c r="E43" s="14" t="s">
        <v>136</v>
      </c>
      <c r="F43" s="14" t="s">
        <v>101</v>
      </c>
      <c r="G43" s="68">
        <f t="shared" si="4"/>
        <v>0</v>
      </c>
      <c r="H43" s="26"/>
      <c r="I43" s="26"/>
      <c r="J43" s="26"/>
    </row>
    <row r="44" spans="1:10" s="5" customFormat="1" ht="32.25" customHeight="1">
      <c r="A44" s="44" t="s">
        <v>132</v>
      </c>
      <c r="B44" s="14" t="s">
        <v>57</v>
      </c>
      <c r="C44" s="14" t="s">
        <v>22</v>
      </c>
      <c r="D44" s="14" t="s">
        <v>24</v>
      </c>
      <c r="E44" s="14" t="s">
        <v>136</v>
      </c>
      <c r="F44" s="14" t="s">
        <v>131</v>
      </c>
      <c r="G44" s="68">
        <f t="shared" si="4"/>
        <v>0</v>
      </c>
      <c r="H44" s="26">
        <v>63</v>
      </c>
      <c r="I44" s="26">
        <v>63</v>
      </c>
      <c r="J44" s="26">
        <v>63</v>
      </c>
    </row>
    <row r="45" spans="1:10" s="5" customFormat="1" ht="32.25" customHeight="1">
      <c r="A45" s="45" t="s">
        <v>87</v>
      </c>
      <c r="B45" s="14" t="s">
        <v>57</v>
      </c>
      <c r="C45" s="14" t="s">
        <v>22</v>
      </c>
      <c r="D45" s="14" t="s">
        <v>24</v>
      </c>
      <c r="E45" s="14" t="s">
        <v>136</v>
      </c>
      <c r="F45" s="14" t="s">
        <v>86</v>
      </c>
      <c r="G45" s="68">
        <f t="shared" si="4"/>
        <v>0</v>
      </c>
      <c r="H45" s="26">
        <v>24.2</v>
      </c>
      <c r="I45" s="26">
        <v>24.2</v>
      </c>
      <c r="J45" s="26">
        <v>24.2</v>
      </c>
    </row>
    <row r="46" spans="1:10" s="5" customFormat="1" ht="34.5" customHeight="1">
      <c r="A46" s="44" t="s">
        <v>282</v>
      </c>
      <c r="B46" s="14" t="s">
        <v>57</v>
      </c>
      <c r="C46" s="14" t="s">
        <v>22</v>
      </c>
      <c r="D46" s="14" t="s">
        <v>24</v>
      </c>
      <c r="E46" s="14" t="s">
        <v>137</v>
      </c>
      <c r="F46" s="14"/>
      <c r="G46" s="68">
        <f t="shared" si="4"/>
        <v>0</v>
      </c>
      <c r="H46" s="26">
        <f>H47+H48+H49+H50</f>
        <v>703.9999999999999</v>
      </c>
      <c r="I46" s="26">
        <f>I47+I48+I49+I50</f>
        <v>703.9999999999999</v>
      </c>
      <c r="J46" s="26">
        <f>J47+J48+J49+J50</f>
        <v>703.9999999999999</v>
      </c>
    </row>
    <row r="47" spans="1:10" s="5" customFormat="1" ht="19.5" customHeight="1">
      <c r="A47" s="52" t="s">
        <v>130</v>
      </c>
      <c r="B47" s="14" t="s">
        <v>57</v>
      </c>
      <c r="C47" s="14" t="s">
        <v>22</v>
      </c>
      <c r="D47" s="14" t="s">
        <v>24</v>
      </c>
      <c r="E47" s="14" t="s">
        <v>137</v>
      </c>
      <c r="F47" s="14" t="s">
        <v>89</v>
      </c>
      <c r="G47" s="68">
        <f t="shared" si="4"/>
        <v>0</v>
      </c>
      <c r="H47" s="26">
        <v>424.4</v>
      </c>
      <c r="I47" s="26">
        <v>424.4</v>
      </c>
      <c r="J47" s="26">
        <v>424.4</v>
      </c>
    </row>
    <row r="48" spans="1:10" s="5" customFormat="1" ht="33.75" customHeight="1" hidden="1">
      <c r="A48" s="52" t="s">
        <v>102</v>
      </c>
      <c r="B48" s="14" t="s">
        <v>57</v>
      </c>
      <c r="C48" s="14" t="s">
        <v>22</v>
      </c>
      <c r="D48" s="14" t="s">
        <v>24</v>
      </c>
      <c r="E48" s="14" t="s">
        <v>137</v>
      </c>
      <c r="F48" s="14" t="s">
        <v>101</v>
      </c>
      <c r="G48" s="68">
        <f t="shared" si="4"/>
        <v>0</v>
      </c>
      <c r="H48" s="26"/>
      <c r="I48" s="26"/>
      <c r="J48" s="26"/>
    </row>
    <row r="49" spans="1:10" s="5" customFormat="1" ht="33.75" customHeight="1">
      <c r="A49" s="44" t="s">
        <v>132</v>
      </c>
      <c r="B49" s="14" t="s">
        <v>57</v>
      </c>
      <c r="C49" s="14" t="s">
        <v>22</v>
      </c>
      <c r="D49" s="14" t="s">
        <v>24</v>
      </c>
      <c r="E49" s="14" t="s">
        <v>137</v>
      </c>
      <c r="F49" s="14" t="s">
        <v>131</v>
      </c>
      <c r="G49" s="68">
        <f t="shared" si="4"/>
        <v>0</v>
      </c>
      <c r="H49" s="26">
        <v>128.2</v>
      </c>
      <c r="I49" s="26">
        <v>128.2</v>
      </c>
      <c r="J49" s="26">
        <v>128.2</v>
      </c>
    </row>
    <row r="50" spans="1:10" s="5" customFormat="1" ht="30">
      <c r="A50" s="45" t="s">
        <v>87</v>
      </c>
      <c r="B50" s="14" t="s">
        <v>57</v>
      </c>
      <c r="C50" s="14" t="s">
        <v>22</v>
      </c>
      <c r="D50" s="14" t="s">
        <v>24</v>
      </c>
      <c r="E50" s="14" t="s">
        <v>137</v>
      </c>
      <c r="F50" s="64" t="s">
        <v>86</v>
      </c>
      <c r="G50" s="68">
        <f t="shared" si="4"/>
        <v>0</v>
      </c>
      <c r="H50" s="26">
        <v>151.4</v>
      </c>
      <c r="I50" s="26">
        <v>151.4</v>
      </c>
      <c r="J50" s="109">
        <v>151.4</v>
      </c>
    </row>
    <row r="51" spans="1:10" s="5" customFormat="1" ht="45">
      <c r="A51" s="44" t="s">
        <v>283</v>
      </c>
      <c r="B51" s="14" t="s">
        <v>57</v>
      </c>
      <c r="C51" s="14" t="s">
        <v>22</v>
      </c>
      <c r="D51" s="14" t="s">
        <v>24</v>
      </c>
      <c r="E51" s="14" t="s">
        <v>138</v>
      </c>
      <c r="F51" s="14"/>
      <c r="G51" s="68">
        <f t="shared" si="4"/>
        <v>0</v>
      </c>
      <c r="H51" s="26">
        <f>H52+H53+H54+H55</f>
        <v>316.1</v>
      </c>
      <c r="I51" s="26">
        <f>I52+I53+I54+I55</f>
        <v>316.1</v>
      </c>
      <c r="J51" s="26">
        <f>J52+J53+J54+J55</f>
        <v>316.1</v>
      </c>
    </row>
    <row r="52" spans="1:10" s="5" customFormat="1" ht="19.5" customHeight="1">
      <c r="A52" s="44" t="s">
        <v>130</v>
      </c>
      <c r="B52" s="14" t="s">
        <v>57</v>
      </c>
      <c r="C52" s="14" t="s">
        <v>22</v>
      </c>
      <c r="D52" s="14" t="s">
        <v>24</v>
      </c>
      <c r="E52" s="14" t="s">
        <v>138</v>
      </c>
      <c r="F52" s="14" t="s">
        <v>89</v>
      </c>
      <c r="G52" s="68">
        <f t="shared" si="4"/>
        <v>0</v>
      </c>
      <c r="H52" s="26">
        <v>224.6</v>
      </c>
      <c r="I52" s="26">
        <v>224.6</v>
      </c>
      <c r="J52" s="109">
        <v>224.6</v>
      </c>
    </row>
    <row r="53" spans="1:10" s="5" customFormat="1" ht="30" hidden="1">
      <c r="A53" s="44" t="s">
        <v>102</v>
      </c>
      <c r="B53" s="14" t="s">
        <v>57</v>
      </c>
      <c r="C53" s="14" t="s">
        <v>22</v>
      </c>
      <c r="D53" s="14" t="s">
        <v>24</v>
      </c>
      <c r="E53" s="14" t="s">
        <v>138</v>
      </c>
      <c r="F53" s="14" t="s">
        <v>101</v>
      </c>
      <c r="G53" s="68">
        <f t="shared" si="4"/>
        <v>0</v>
      </c>
      <c r="H53" s="26"/>
      <c r="I53" s="26"/>
      <c r="J53" s="109"/>
    </row>
    <row r="54" spans="1:10" s="5" customFormat="1" ht="45">
      <c r="A54" s="44" t="s">
        <v>132</v>
      </c>
      <c r="B54" s="14" t="s">
        <v>57</v>
      </c>
      <c r="C54" s="14" t="s">
        <v>22</v>
      </c>
      <c r="D54" s="14" t="s">
        <v>24</v>
      </c>
      <c r="E54" s="14" t="s">
        <v>138</v>
      </c>
      <c r="F54" s="14" t="s">
        <v>131</v>
      </c>
      <c r="G54" s="68">
        <f t="shared" si="4"/>
        <v>0</v>
      </c>
      <c r="H54" s="26">
        <v>67.9</v>
      </c>
      <c r="I54" s="26">
        <v>67.9</v>
      </c>
      <c r="J54" s="109">
        <v>67.9</v>
      </c>
    </row>
    <row r="55" spans="1:10" s="5" customFormat="1" ht="30">
      <c r="A55" s="45" t="s">
        <v>87</v>
      </c>
      <c r="B55" s="14" t="s">
        <v>57</v>
      </c>
      <c r="C55" s="14" t="s">
        <v>22</v>
      </c>
      <c r="D55" s="14" t="s">
        <v>24</v>
      </c>
      <c r="E55" s="14" t="s">
        <v>138</v>
      </c>
      <c r="F55" s="64" t="s">
        <v>86</v>
      </c>
      <c r="G55" s="68">
        <f t="shared" si="4"/>
        <v>0</v>
      </c>
      <c r="H55" s="26">
        <v>23.6</v>
      </c>
      <c r="I55" s="26">
        <v>23.6</v>
      </c>
      <c r="J55" s="109">
        <v>23.6</v>
      </c>
    </row>
    <row r="56" spans="1:10" s="5" customFormat="1" ht="48.75" customHeight="1">
      <c r="A56" s="44" t="s">
        <v>284</v>
      </c>
      <c r="B56" s="14" t="s">
        <v>57</v>
      </c>
      <c r="C56" s="14" t="s">
        <v>22</v>
      </c>
      <c r="D56" s="14" t="s">
        <v>24</v>
      </c>
      <c r="E56" s="14" t="s">
        <v>139</v>
      </c>
      <c r="F56" s="14"/>
      <c r="G56" s="68">
        <f t="shared" si="4"/>
        <v>0</v>
      </c>
      <c r="H56" s="26">
        <f>H57+H58+H59+H60</f>
        <v>270.3</v>
      </c>
      <c r="I56" s="26">
        <f>I57+I58+I59+I60</f>
        <v>270.3</v>
      </c>
      <c r="J56" s="26">
        <f>J57+J58+J59+J60</f>
        <v>270.3</v>
      </c>
    </row>
    <row r="57" spans="1:10" s="5" customFormat="1" ht="30" hidden="1">
      <c r="A57" s="44" t="s">
        <v>90</v>
      </c>
      <c r="B57" s="14" t="s">
        <v>57</v>
      </c>
      <c r="C57" s="14" t="s">
        <v>22</v>
      </c>
      <c r="D57" s="14" t="s">
        <v>24</v>
      </c>
      <c r="E57" s="14" t="s">
        <v>139</v>
      </c>
      <c r="F57" s="14" t="s">
        <v>89</v>
      </c>
      <c r="G57" s="68">
        <f t="shared" si="4"/>
        <v>0</v>
      </c>
      <c r="H57" s="26"/>
      <c r="I57" s="26"/>
      <c r="J57" s="109"/>
    </row>
    <row r="58" spans="1:10" s="5" customFormat="1" ht="30" hidden="1">
      <c r="A58" s="44" t="s">
        <v>102</v>
      </c>
      <c r="B58" s="14" t="s">
        <v>57</v>
      </c>
      <c r="C58" s="14" t="s">
        <v>22</v>
      </c>
      <c r="D58" s="14" t="s">
        <v>24</v>
      </c>
      <c r="E58" s="14" t="s">
        <v>139</v>
      </c>
      <c r="F58" s="14" t="s">
        <v>101</v>
      </c>
      <c r="G58" s="68">
        <f t="shared" si="4"/>
        <v>0</v>
      </c>
      <c r="H58" s="26"/>
      <c r="I58" s="26"/>
      <c r="J58" s="109"/>
    </row>
    <row r="59" spans="1:10" s="5" customFormat="1" ht="45" hidden="1">
      <c r="A59" s="44" t="s">
        <v>132</v>
      </c>
      <c r="B59" s="14" t="s">
        <v>57</v>
      </c>
      <c r="C59" s="14" t="s">
        <v>22</v>
      </c>
      <c r="D59" s="14" t="s">
        <v>24</v>
      </c>
      <c r="E59" s="14" t="s">
        <v>139</v>
      </c>
      <c r="F59" s="14" t="s">
        <v>131</v>
      </c>
      <c r="G59" s="68">
        <f t="shared" si="4"/>
        <v>0</v>
      </c>
      <c r="H59" s="26"/>
      <c r="I59" s="26"/>
      <c r="J59" s="109"/>
    </row>
    <row r="60" spans="1:10" s="5" customFormat="1" ht="30">
      <c r="A60" s="45" t="s">
        <v>87</v>
      </c>
      <c r="B60" s="14" t="s">
        <v>57</v>
      </c>
      <c r="C60" s="14" t="s">
        <v>22</v>
      </c>
      <c r="D60" s="14" t="s">
        <v>24</v>
      </c>
      <c r="E60" s="14" t="s">
        <v>139</v>
      </c>
      <c r="F60" s="64" t="s">
        <v>86</v>
      </c>
      <c r="G60" s="68">
        <f t="shared" si="4"/>
        <v>0</v>
      </c>
      <c r="H60" s="26">
        <v>270.3</v>
      </c>
      <c r="I60" s="26">
        <v>270.3</v>
      </c>
      <c r="J60" s="109">
        <v>270.3</v>
      </c>
    </row>
    <row r="61" spans="1:10" s="16" customFormat="1" ht="15.75" customHeight="1" hidden="1">
      <c r="A61" s="76" t="s">
        <v>9</v>
      </c>
      <c r="B61" s="20" t="s">
        <v>57</v>
      </c>
      <c r="C61" s="15" t="s">
        <v>22</v>
      </c>
      <c r="D61" s="15" t="s">
        <v>43</v>
      </c>
      <c r="E61" s="15"/>
      <c r="F61" s="15"/>
      <c r="G61" s="68">
        <f t="shared" si="4"/>
        <v>0</v>
      </c>
      <c r="H61" s="24">
        <f aca="true" t="shared" si="5" ref="H61:J63">H62</f>
        <v>0</v>
      </c>
      <c r="I61" s="24">
        <f t="shared" si="5"/>
        <v>0</v>
      </c>
      <c r="J61" s="24">
        <f t="shared" si="5"/>
        <v>0</v>
      </c>
    </row>
    <row r="62" spans="1:10" s="9" customFormat="1" ht="15" hidden="1">
      <c r="A62" s="80" t="s">
        <v>92</v>
      </c>
      <c r="B62" s="23" t="s">
        <v>57</v>
      </c>
      <c r="C62" s="23" t="s">
        <v>22</v>
      </c>
      <c r="D62" s="23" t="s">
        <v>43</v>
      </c>
      <c r="E62" s="23" t="s">
        <v>140</v>
      </c>
      <c r="F62" s="14"/>
      <c r="G62" s="68">
        <f t="shared" si="4"/>
        <v>0</v>
      </c>
      <c r="H62" s="27">
        <f t="shared" si="5"/>
        <v>0</v>
      </c>
      <c r="I62" s="27">
        <f t="shared" si="5"/>
        <v>0</v>
      </c>
      <c r="J62" s="27">
        <f t="shared" si="5"/>
        <v>0</v>
      </c>
    </row>
    <row r="63" spans="1:10" s="9" customFormat="1" ht="51" customHeight="1" hidden="1">
      <c r="A63" s="127" t="s">
        <v>285</v>
      </c>
      <c r="B63" s="8" t="s">
        <v>57</v>
      </c>
      <c r="C63" s="8" t="s">
        <v>22</v>
      </c>
      <c r="D63" s="8" t="s">
        <v>43</v>
      </c>
      <c r="E63" s="8" t="s">
        <v>212</v>
      </c>
      <c r="F63" s="8"/>
      <c r="G63" s="68">
        <f t="shared" si="4"/>
        <v>0</v>
      </c>
      <c r="H63" s="27">
        <f t="shared" si="5"/>
        <v>0</v>
      </c>
      <c r="I63" s="27">
        <f t="shared" si="5"/>
        <v>0</v>
      </c>
      <c r="J63" s="27">
        <f t="shared" si="5"/>
        <v>0</v>
      </c>
    </row>
    <row r="64" spans="1:10" s="9" customFormat="1" ht="18" customHeight="1" hidden="1">
      <c r="A64" s="45" t="s">
        <v>87</v>
      </c>
      <c r="B64" s="8" t="s">
        <v>57</v>
      </c>
      <c r="C64" s="8" t="s">
        <v>22</v>
      </c>
      <c r="D64" s="8" t="s">
        <v>43</v>
      </c>
      <c r="E64" s="8" t="s">
        <v>212</v>
      </c>
      <c r="F64" s="8" t="s">
        <v>86</v>
      </c>
      <c r="G64" s="68">
        <f t="shared" si="4"/>
        <v>0</v>
      </c>
      <c r="H64" s="27"/>
      <c r="I64" s="27"/>
      <c r="J64" s="27"/>
    </row>
    <row r="65" spans="1:10" s="16" customFormat="1" ht="42.75" customHeight="1">
      <c r="A65" s="76" t="s">
        <v>11</v>
      </c>
      <c r="B65" s="20" t="s">
        <v>57</v>
      </c>
      <c r="C65" s="15" t="s">
        <v>22</v>
      </c>
      <c r="D65" s="15" t="s">
        <v>35</v>
      </c>
      <c r="E65" s="15"/>
      <c r="F65" s="15"/>
      <c r="G65" s="68">
        <f t="shared" si="4"/>
        <v>0</v>
      </c>
      <c r="H65" s="24">
        <f aca="true" t="shared" si="6" ref="H65:J66">H66</f>
        <v>3310.8999999999996</v>
      </c>
      <c r="I65" s="24">
        <f t="shared" si="6"/>
        <v>3330.8999999999996</v>
      </c>
      <c r="J65" s="24">
        <f t="shared" si="6"/>
        <v>3310.8999999999996</v>
      </c>
    </row>
    <row r="66" spans="1:10" s="9" customFormat="1" ht="18.75" customHeight="1">
      <c r="A66" s="45" t="s">
        <v>91</v>
      </c>
      <c r="B66" s="23" t="s">
        <v>57</v>
      </c>
      <c r="C66" s="23" t="s">
        <v>22</v>
      </c>
      <c r="D66" s="23" t="s">
        <v>35</v>
      </c>
      <c r="E66" s="23" t="s">
        <v>134</v>
      </c>
      <c r="F66" s="23"/>
      <c r="G66" s="68">
        <f t="shared" si="4"/>
        <v>0</v>
      </c>
      <c r="H66" s="27">
        <f t="shared" si="6"/>
        <v>3310.8999999999996</v>
      </c>
      <c r="I66" s="27">
        <f t="shared" si="6"/>
        <v>3330.8999999999996</v>
      </c>
      <c r="J66" s="27">
        <f t="shared" si="6"/>
        <v>3310.8999999999996</v>
      </c>
    </row>
    <row r="67" spans="1:10" s="9" customFormat="1" ht="30">
      <c r="A67" s="45" t="s">
        <v>84</v>
      </c>
      <c r="B67" s="14" t="s">
        <v>57</v>
      </c>
      <c r="C67" s="14" t="s">
        <v>22</v>
      </c>
      <c r="D67" s="14" t="s">
        <v>35</v>
      </c>
      <c r="E67" s="14" t="s">
        <v>135</v>
      </c>
      <c r="F67" s="14"/>
      <c r="G67" s="68">
        <f t="shared" si="4"/>
        <v>0</v>
      </c>
      <c r="H67" s="27">
        <f>H68+H70+H71</f>
        <v>3310.8999999999996</v>
      </c>
      <c r="I67" s="27">
        <f>I68+I70+I71</f>
        <v>3330.8999999999996</v>
      </c>
      <c r="J67" s="27">
        <f>J68+J70+J71</f>
        <v>3310.8999999999996</v>
      </c>
    </row>
    <row r="68" spans="1:10" s="9" customFormat="1" ht="16.5" customHeight="1">
      <c r="A68" s="44" t="s">
        <v>130</v>
      </c>
      <c r="B68" s="14" t="s">
        <v>57</v>
      </c>
      <c r="C68" s="14" t="s">
        <v>22</v>
      </c>
      <c r="D68" s="14" t="s">
        <v>35</v>
      </c>
      <c r="E68" s="14" t="s">
        <v>135</v>
      </c>
      <c r="F68" s="64" t="s">
        <v>89</v>
      </c>
      <c r="G68" s="68">
        <f t="shared" si="4"/>
        <v>0</v>
      </c>
      <c r="H68" s="27">
        <v>2404.7</v>
      </c>
      <c r="I68" s="27">
        <v>2404.7</v>
      </c>
      <c r="J68" s="27">
        <v>2404.7</v>
      </c>
    </row>
    <row r="69" spans="1:10" s="9" customFormat="1" ht="30" hidden="1">
      <c r="A69" s="44" t="s">
        <v>102</v>
      </c>
      <c r="B69" s="14" t="s">
        <v>57</v>
      </c>
      <c r="C69" s="14" t="s">
        <v>22</v>
      </c>
      <c r="D69" s="14" t="s">
        <v>35</v>
      </c>
      <c r="E69" s="14" t="s">
        <v>135</v>
      </c>
      <c r="F69" s="64" t="s">
        <v>101</v>
      </c>
      <c r="G69" s="68">
        <f t="shared" si="4"/>
        <v>0</v>
      </c>
      <c r="H69" s="27"/>
      <c r="I69" s="27"/>
      <c r="J69" s="27"/>
    </row>
    <row r="70" spans="1:10" s="9" customFormat="1" ht="45">
      <c r="A70" s="44" t="s">
        <v>132</v>
      </c>
      <c r="B70" s="14" t="s">
        <v>57</v>
      </c>
      <c r="C70" s="14" t="s">
        <v>22</v>
      </c>
      <c r="D70" s="14" t="s">
        <v>35</v>
      </c>
      <c r="E70" s="14" t="s">
        <v>135</v>
      </c>
      <c r="F70" s="64" t="s">
        <v>131</v>
      </c>
      <c r="G70" s="68">
        <f t="shared" si="4"/>
        <v>0</v>
      </c>
      <c r="H70" s="27">
        <v>726.2</v>
      </c>
      <c r="I70" s="27">
        <v>726.2</v>
      </c>
      <c r="J70" s="27">
        <v>726.2</v>
      </c>
    </row>
    <row r="71" spans="1:10" s="9" customFormat="1" ht="30">
      <c r="A71" s="45" t="s">
        <v>87</v>
      </c>
      <c r="B71" s="14" t="s">
        <v>57</v>
      </c>
      <c r="C71" s="14" t="s">
        <v>22</v>
      </c>
      <c r="D71" s="14" t="s">
        <v>35</v>
      </c>
      <c r="E71" s="14" t="s">
        <v>135</v>
      </c>
      <c r="F71" s="64" t="s">
        <v>86</v>
      </c>
      <c r="G71" s="68">
        <f t="shared" si="4"/>
        <v>0</v>
      </c>
      <c r="H71" s="27">
        <v>180</v>
      </c>
      <c r="I71" s="27">
        <v>200</v>
      </c>
      <c r="J71" s="27">
        <v>180</v>
      </c>
    </row>
    <row r="72" spans="1:10" s="9" customFormat="1" ht="15.75" customHeight="1">
      <c r="A72" s="124" t="s">
        <v>37</v>
      </c>
      <c r="B72" s="7" t="s">
        <v>57</v>
      </c>
      <c r="C72" s="7" t="s">
        <v>22</v>
      </c>
      <c r="D72" s="7" t="s">
        <v>40</v>
      </c>
      <c r="E72" s="7"/>
      <c r="F72" s="7"/>
      <c r="G72" s="68">
        <f t="shared" si="4"/>
        <v>0</v>
      </c>
      <c r="H72" s="25">
        <f aca="true" t="shared" si="7" ref="H72:J74">H73</f>
        <v>10</v>
      </c>
      <c r="I72" s="25">
        <f t="shared" si="7"/>
        <v>10</v>
      </c>
      <c r="J72" s="25">
        <f t="shared" si="7"/>
        <v>10</v>
      </c>
    </row>
    <row r="73" spans="1:10" s="9" customFormat="1" ht="15.75" customHeight="1">
      <c r="A73" s="72" t="s">
        <v>92</v>
      </c>
      <c r="B73" s="8" t="s">
        <v>57</v>
      </c>
      <c r="C73" s="8" t="s">
        <v>22</v>
      </c>
      <c r="D73" s="8" t="s">
        <v>40</v>
      </c>
      <c r="E73" s="8" t="s">
        <v>140</v>
      </c>
      <c r="F73" s="8"/>
      <c r="G73" s="68">
        <f t="shared" si="4"/>
        <v>0</v>
      </c>
      <c r="H73" s="27">
        <f t="shared" si="7"/>
        <v>10</v>
      </c>
      <c r="I73" s="25">
        <f t="shared" si="7"/>
        <v>10</v>
      </c>
      <c r="J73" s="27">
        <f t="shared" si="7"/>
        <v>10</v>
      </c>
    </row>
    <row r="74" spans="1:10" s="9" customFormat="1" ht="15">
      <c r="A74" s="49" t="s">
        <v>7</v>
      </c>
      <c r="B74" s="8" t="s">
        <v>57</v>
      </c>
      <c r="C74" s="8" t="s">
        <v>22</v>
      </c>
      <c r="D74" s="8" t="s">
        <v>40</v>
      </c>
      <c r="E74" s="8" t="s">
        <v>141</v>
      </c>
      <c r="F74" s="8"/>
      <c r="G74" s="68">
        <f t="shared" si="4"/>
        <v>0</v>
      </c>
      <c r="H74" s="27">
        <f t="shared" si="7"/>
        <v>10</v>
      </c>
      <c r="I74" s="27">
        <f t="shared" si="7"/>
        <v>10</v>
      </c>
      <c r="J74" s="27">
        <f t="shared" si="7"/>
        <v>10</v>
      </c>
    </row>
    <row r="75" spans="1:10" s="9" customFormat="1" ht="15">
      <c r="A75" s="45" t="s">
        <v>247</v>
      </c>
      <c r="B75" s="8" t="s">
        <v>57</v>
      </c>
      <c r="C75" s="8" t="s">
        <v>22</v>
      </c>
      <c r="D75" s="8" t="s">
        <v>40</v>
      </c>
      <c r="E75" s="8" t="s">
        <v>141</v>
      </c>
      <c r="F75" s="63" t="s">
        <v>248</v>
      </c>
      <c r="G75" s="68">
        <f t="shared" si="4"/>
        <v>0</v>
      </c>
      <c r="H75" s="27">
        <v>10</v>
      </c>
      <c r="I75" s="27">
        <v>10</v>
      </c>
      <c r="J75" s="27">
        <v>10</v>
      </c>
    </row>
    <row r="76" spans="1:12" s="9" customFormat="1" ht="14.25">
      <c r="A76" s="124" t="s">
        <v>53</v>
      </c>
      <c r="B76" s="7" t="s">
        <v>57</v>
      </c>
      <c r="C76" s="7" t="s">
        <v>22</v>
      </c>
      <c r="D76" s="7" t="s">
        <v>36</v>
      </c>
      <c r="E76" s="7"/>
      <c r="F76" s="7"/>
      <c r="G76" s="68">
        <f t="shared" si="4"/>
        <v>0</v>
      </c>
      <c r="H76" s="25">
        <f>H77+H80+H86+H89+H83+H114+H106+H98+H92+H95</f>
        <v>32755.1</v>
      </c>
      <c r="I76" s="25">
        <f>I77+I80+I86+I89+I83+I114+I106+I98+I92+I95</f>
        <v>32014.9</v>
      </c>
      <c r="J76" s="25">
        <f>J77+J80+J86+J89+J83+J114+J106+J98+J92+J95</f>
        <v>32755.1</v>
      </c>
      <c r="K76" s="29"/>
      <c r="L76" s="29"/>
    </row>
    <row r="77" spans="1:10" s="5" customFormat="1" ht="42.75" hidden="1">
      <c r="A77" s="138" t="s">
        <v>357</v>
      </c>
      <c r="B77" s="8" t="s">
        <v>57</v>
      </c>
      <c r="C77" s="8" t="s">
        <v>22</v>
      </c>
      <c r="D77" s="8" t="s">
        <v>36</v>
      </c>
      <c r="E77" s="8" t="s">
        <v>144</v>
      </c>
      <c r="F77" s="8"/>
      <c r="G77" s="68">
        <f aca="true" t="shared" si="8" ref="G77:G88">H77-J77</f>
        <v>0</v>
      </c>
      <c r="H77" s="26">
        <f aca="true" t="shared" si="9" ref="H77:J78">H78</f>
        <v>0</v>
      </c>
      <c r="I77" s="26"/>
      <c r="J77" s="26">
        <f t="shared" si="9"/>
        <v>0</v>
      </c>
    </row>
    <row r="78" spans="1:10" s="5" customFormat="1" ht="15" hidden="1">
      <c r="A78" s="52" t="s">
        <v>207</v>
      </c>
      <c r="B78" s="8" t="s">
        <v>57</v>
      </c>
      <c r="C78" s="8" t="s">
        <v>22</v>
      </c>
      <c r="D78" s="8" t="s">
        <v>36</v>
      </c>
      <c r="E78" s="8" t="s">
        <v>145</v>
      </c>
      <c r="F78" s="8"/>
      <c r="G78" s="68">
        <f t="shared" si="8"/>
        <v>0</v>
      </c>
      <c r="H78" s="26">
        <f t="shared" si="9"/>
        <v>0</v>
      </c>
      <c r="I78" s="26">
        <f t="shared" si="9"/>
        <v>0</v>
      </c>
      <c r="J78" s="26">
        <f t="shared" si="9"/>
        <v>0</v>
      </c>
    </row>
    <row r="79" spans="1:10" s="5" customFormat="1" ht="30" hidden="1">
      <c r="A79" s="45" t="s">
        <v>87</v>
      </c>
      <c r="B79" s="8" t="s">
        <v>57</v>
      </c>
      <c r="C79" s="8" t="s">
        <v>22</v>
      </c>
      <c r="D79" s="8" t="s">
        <v>36</v>
      </c>
      <c r="E79" s="8" t="s">
        <v>145</v>
      </c>
      <c r="F79" s="8" t="s">
        <v>86</v>
      </c>
      <c r="G79" s="68">
        <f t="shared" si="8"/>
        <v>0</v>
      </c>
      <c r="H79" s="26"/>
      <c r="I79" s="26"/>
      <c r="J79" s="26"/>
    </row>
    <row r="80" spans="1:10" s="5" customFormat="1" ht="46.5" customHeight="1" hidden="1">
      <c r="A80" s="157" t="s">
        <v>358</v>
      </c>
      <c r="B80" s="8" t="s">
        <v>57</v>
      </c>
      <c r="C80" s="8" t="s">
        <v>22</v>
      </c>
      <c r="D80" s="8" t="s">
        <v>36</v>
      </c>
      <c r="E80" s="8" t="s">
        <v>146</v>
      </c>
      <c r="F80" s="8"/>
      <c r="G80" s="68">
        <f t="shared" si="8"/>
        <v>0</v>
      </c>
      <c r="H80" s="26">
        <f aca="true" t="shared" si="10" ref="H80:J81">H81</f>
        <v>0</v>
      </c>
      <c r="I80" s="26">
        <f t="shared" si="10"/>
        <v>0</v>
      </c>
      <c r="J80" s="26">
        <f t="shared" si="10"/>
        <v>0</v>
      </c>
    </row>
    <row r="81" spans="1:10" s="5" customFormat="1" ht="15" hidden="1">
      <c r="A81" s="52" t="s">
        <v>116</v>
      </c>
      <c r="B81" s="18" t="s">
        <v>57</v>
      </c>
      <c r="C81" s="18" t="s">
        <v>22</v>
      </c>
      <c r="D81" s="18" t="s">
        <v>36</v>
      </c>
      <c r="E81" s="18" t="s">
        <v>147</v>
      </c>
      <c r="F81" s="8"/>
      <c r="G81" s="68">
        <f t="shared" si="8"/>
        <v>0</v>
      </c>
      <c r="H81" s="26">
        <f t="shared" si="10"/>
        <v>0</v>
      </c>
      <c r="I81" s="26">
        <f t="shared" si="10"/>
        <v>0</v>
      </c>
      <c r="J81" s="26">
        <f t="shared" si="10"/>
        <v>0</v>
      </c>
    </row>
    <row r="82" spans="1:10" s="5" customFormat="1" ht="30" hidden="1">
      <c r="A82" s="45" t="s">
        <v>87</v>
      </c>
      <c r="B82" s="8" t="s">
        <v>57</v>
      </c>
      <c r="C82" s="8" t="s">
        <v>22</v>
      </c>
      <c r="D82" s="8" t="s">
        <v>36</v>
      </c>
      <c r="E82" s="18" t="s">
        <v>147</v>
      </c>
      <c r="F82" s="8" t="s">
        <v>86</v>
      </c>
      <c r="G82" s="68">
        <f t="shared" si="8"/>
        <v>0</v>
      </c>
      <c r="H82" s="26"/>
      <c r="I82" s="26"/>
      <c r="J82" s="26"/>
    </row>
    <row r="83" spans="1:10" s="5" customFormat="1" ht="57">
      <c r="A83" s="75" t="s">
        <v>359</v>
      </c>
      <c r="B83" s="8" t="s">
        <v>57</v>
      </c>
      <c r="C83" s="8" t="s">
        <v>22</v>
      </c>
      <c r="D83" s="8" t="s">
        <v>36</v>
      </c>
      <c r="E83" s="8" t="s">
        <v>148</v>
      </c>
      <c r="F83" s="8"/>
      <c r="G83" s="68">
        <f t="shared" si="8"/>
        <v>0</v>
      </c>
      <c r="H83" s="26">
        <f aca="true" t="shared" si="11" ref="H83:J84">H84</f>
        <v>15</v>
      </c>
      <c r="I83" s="26">
        <f t="shared" si="11"/>
        <v>20</v>
      </c>
      <c r="J83" s="26">
        <f t="shared" si="11"/>
        <v>15</v>
      </c>
    </row>
    <row r="84" spans="1:10" s="5" customFormat="1" ht="15">
      <c r="A84" s="52" t="s">
        <v>126</v>
      </c>
      <c r="B84" s="8" t="s">
        <v>57</v>
      </c>
      <c r="C84" s="8" t="s">
        <v>22</v>
      </c>
      <c r="D84" s="8" t="s">
        <v>36</v>
      </c>
      <c r="E84" s="8" t="s">
        <v>149</v>
      </c>
      <c r="F84" s="8"/>
      <c r="G84" s="68">
        <f t="shared" si="8"/>
        <v>0</v>
      </c>
      <c r="H84" s="26">
        <f t="shared" si="11"/>
        <v>15</v>
      </c>
      <c r="I84" s="26">
        <f t="shared" si="11"/>
        <v>20</v>
      </c>
      <c r="J84" s="26">
        <f t="shared" si="11"/>
        <v>15</v>
      </c>
    </row>
    <row r="85" spans="1:10" s="5" customFormat="1" ht="30">
      <c r="A85" s="45" t="s">
        <v>87</v>
      </c>
      <c r="B85" s="8" t="s">
        <v>57</v>
      </c>
      <c r="C85" s="8" t="s">
        <v>22</v>
      </c>
      <c r="D85" s="8" t="s">
        <v>36</v>
      </c>
      <c r="E85" s="8" t="s">
        <v>149</v>
      </c>
      <c r="F85" s="8" t="s">
        <v>86</v>
      </c>
      <c r="G85" s="68">
        <f t="shared" si="8"/>
        <v>0</v>
      </c>
      <c r="H85" s="26">
        <v>15</v>
      </c>
      <c r="I85" s="26">
        <v>20</v>
      </c>
      <c r="J85" s="26">
        <v>15</v>
      </c>
    </row>
    <row r="86" spans="1:10" s="5" customFormat="1" ht="42.75" hidden="1">
      <c r="A86" s="75" t="s">
        <v>360</v>
      </c>
      <c r="B86" s="8" t="s">
        <v>57</v>
      </c>
      <c r="C86" s="8" t="s">
        <v>22</v>
      </c>
      <c r="D86" s="8" t="s">
        <v>36</v>
      </c>
      <c r="E86" s="8" t="s">
        <v>150</v>
      </c>
      <c r="F86" s="8"/>
      <c r="G86" s="68">
        <f t="shared" si="8"/>
        <v>0</v>
      </c>
      <c r="H86" s="26">
        <f aca="true" t="shared" si="12" ref="H86:J87">H87</f>
        <v>0</v>
      </c>
      <c r="I86" s="26">
        <f t="shared" si="12"/>
        <v>0</v>
      </c>
      <c r="J86" s="26">
        <f t="shared" si="12"/>
        <v>0</v>
      </c>
    </row>
    <row r="87" spans="1:10" s="5" customFormat="1" ht="15" hidden="1">
      <c r="A87" s="52" t="s">
        <v>114</v>
      </c>
      <c r="B87" s="8" t="s">
        <v>57</v>
      </c>
      <c r="C87" s="8" t="s">
        <v>22</v>
      </c>
      <c r="D87" s="8" t="s">
        <v>36</v>
      </c>
      <c r="E87" s="8" t="s">
        <v>151</v>
      </c>
      <c r="F87" s="8"/>
      <c r="G87" s="68">
        <f t="shared" si="8"/>
        <v>0</v>
      </c>
      <c r="H87" s="26">
        <f t="shared" si="12"/>
        <v>0</v>
      </c>
      <c r="I87" s="26">
        <f t="shared" si="12"/>
        <v>0</v>
      </c>
      <c r="J87" s="26">
        <f t="shared" si="12"/>
        <v>0</v>
      </c>
    </row>
    <row r="88" spans="1:10" s="5" customFormat="1" ht="30" hidden="1">
      <c r="A88" s="45" t="s">
        <v>87</v>
      </c>
      <c r="B88" s="8" t="s">
        <v>57</v>
      </c>
      <c r="C88" s="8" t="s">
        <v>22</v>
      </c>
      <c r="D88" s="8" t="s">
        <v>36</v>
      </c>
      <c r="E88" s="8" t="s">
        <v>151</v>
      </c>
      <c r="F88" s="8" t="s">
        <v>86</v>
      </c>
      <c r="G88" s="68">
        <f t="shared" si="8"/>
        <v>0</v>
      </c>
      <c r="H88" s="26"/>
      <c r="I88" s="26"/>
      <c r="J88" s="26"/>
    </row>
    <row r="89" spans="1:10" s="5" customFormat="1" ht="42.75" hidden="1">
      <c r="A89" s="114" t="s">
        <v>319</v>
      </c>
      <c r="B89" s="8" t="s">
        <v>57</v>
      </c>
      <c r="C89" s="8" t="s">
        <v>22</v>
      </c>
      <c r="D89" s="8" t="s">
        <v>36</v>
      </c>
      <c r="E89" s="8" t="s">
        <v>152</v>
      </c>
      <c r="F89" s="8"/>
      <c r="G89" s="68">
        <f aca="true" t="shared" si="13" ref="G89:G113">H89-J89</f>
        <v>0</v>
      </c>
      <c r="H89" s="26">
        <f aca="true" t="shared" si="14" ref="H89:J90">H90</f>
        <v>0</v>
      </c>
      <c r="I89" s="26">
        <f t="shared" si="14"/>
        <v>0</v>
      </c>
      <c r="J89" s="26">
        <f t="shared" si="14"/>
        <v>0</v>
      </c>
    </row>
    <row r="90" spans="1:10" s="5" customFormat="1" ht="15" hidden="1">
      <c r="A90" s="52" t="s">
        <v>121</v>
      </c>
      <c r="B90" s="8" t="s">
        <v>57</v>
      </c>
      <c r="C90" s="8" t="s">
        <v>22</v>
      </c>
      <c r="D90" s="8" t="s">
        <v>36</v>
      </c>
      <c r="E90" s="8" t="s">
        <v>153</v>
      </c>
      <c r="F90" s="8"/>
      <c r="G90" s="68">
        <f t="shared" si="13"/>
        <v>0</v>
      </c>
      <c r="H90" s="26">
        <f t="shared" si="14"/>
        <v>0</v>
      </c>
      <c r="I90" s="26">
        <f t="shared" si="14"/>
        <v>0</v>
      </c>
      <c r="J90" s="26">
        <f t="shared" si="14"/>
        <v>0</v>
      </c>
    </row>
    <row r="91" spans="1:10" s="5" customFormat="1" ht="30" hidden="1">
      <c r="A91" s="45" t="s">
        <v>87</v>
      </c>
      <c r="B91" s="8" t="s">
        <v>57</v>
      </c>
      <c r="C91" s="8" t="s">
        <v>22</v>
      </c>
      <c r="D91" s="8" t="s">
        <v>36</v>
      </c>
      <c r="E91" s="8" t="s">
        <v>153</v>
      </c>
      <c r="F91" s="8" t="s">
        <v>86</v>
      </c>
      <c r="G91" s="68">
        <f t="shared" si="13"/>
        <v>0</v>
      </c>
      <c r="H91" s="26"/>
      <c r="I91" s="26"/>
      <c r="J91" s="26"/>
    </row>
    <row r="92" spans="1:10" s="5" customFormat="1" ht="29.25">
      <c r="A92" s="163" t="s">
        <v>364</v>
      </c>
      <c r="B92" s="8" t="s">
        <v>57</v>
      </c>
      <c r="C92" s="8" t="s">
        <v>22</v>
      </c>
      <c r="D92" s="8" t="s">
        <v>36</v>
      </c>
      <c r="E92" s="8" t="s">
        <v>365</v>
      </c>
      <c r="F92" s="8"/>
      <c r="G92" s="68">
        <f t="shared" si="13"/>
        <v>0</v>
      </c>
      <c r="H92" s="26">
        <f aca="true" t="shared" si="15" ref="H92:J93">H93</f>
        <v>18</v>
      </c>
      <c r="I92" s="26">
        <f t="shared" si="15"/>
        <v>30</v>
      </c>
      <c r="J92" s="26">
        <f t="shared" si="15"/>
        <v>18</v>
      </c>
    </row>
    <row r="93" spans="1:10" s="5" customFormat="1" ht="15">
      <c r="A93" s="52" t="s">
        <v>207</v>
      </c>
      <c r="B93" s="8" t="s">
        <v>57</v>
      </c>
      <c r="C93" s="8" t="s">
        <v>22</v>
      </c>
      <c r="D93" s="8" t="s">
        <v>36</v>
      </c>
      <c r="E93" s="8" t="s">
        <v>366</v>
      </c>
      <c r="F93" s="8"/>
      <c r="G93" s="68">
        <f t="shared" si="13"/>
        <v>0</v>
      </c>
      <c r="H93" s="26">
        <f t="shared" si="15"/>
        <v>18</v>
      </c>
      <c r="I93" s="26">
        <f t="shared" si="15"/>
        <v>30</v>
      </c>
      <c r="J93" s="26">
        <f t="shared" si="15"/>
        <v>18</v>
      </c>
    </row>
    <row r="94" spans="1:10" s="5" customFormat="1" ht="30">
      <c r="A94" s="45" t="s">
        <v>87</v>
      </c>
      <c r="B94" s="8" t="s">
        <v>57</v>
      </c>
      <c r="C94" s="8" t="s">
        <v>22</v>
      </c>
      <c r="D94" s="8" t="s">
        <v>36</v>
      </c>
      <c r="E94" s="8" t="s">
        <v>366</v>
      </c>
      <c r="F94" s="8" t="s">
        <v>86</v>
      </c>
      <c r="G94" s="68">
        <f t="shared" si="13"/>
        <v>0</v>
      </c>
      <c r="H94" s="26">
        <v>18</v>
      </c>
      <c r="I94" s="26">
        <v>30</v>
      </c>
      <c r="J94" s="26">
        <v>18</v>
      </c>
    </row>
    <row r="95" spans="1:10" s="5" customFormat="1" ht="42.75">
      <c r="A95" s="81" t="s">
        <v>367</v>
      </c>
      <c r="B95" s="8" t="s">
        <v>57</v>
      </c>
      <c r="C95" s="8" t="s">
        <v>22</v>
      </c>
      <c r="D95" s="8" t="s">
        <v>36</v>
      </c>
      <c r="E95" s="8" t="s">
        <v>369</v>
      </c>
      <c r="F95" s="8"/>
      <c r="G95" s="68">
        <f t="shared" si="13"/>
        <v>0</v>
      </c>
      <c r="H95" s="26">
        <f aca="true" t="shared" si="16" ref="H95:J96">H96</f>
        <v>130</v>
      </c>
      <c r="I95" s="26">
        <f t="shared" si="16"/>
        <v>130</v>
      </c>
      <c r="J95" s="26">
        <f t="shared" si="16"/>
        <v>130</v>
      </c>
    </row>
    <row r="96" spans="1:10" s="5" customFormat="1" ht="30">
      <c r="A96" s="164" t="s">
        <v>368</v>
      </c>
      <c r="B96" s="8" t="s">
        <v>57</v>
      </c>
      <c r="C96" s="8" t="s">
        <v>22</v>
      </c>
      <c r="D96" s="8" t="s">
        <v>36</v>
      </c>
      <c r="E96" s="8" t="s">
        <v>370</v>
      </c>
      <c r="F96" s="8"/>
      <c r="G96" s="68">
        <f t="shared" si="13"/>
        <v>0</v>
      </c>
      <c r="H96" s="26">
        <f t="shared" si="16"/>
        <v>130</v>
      </c>
      <c r="I96" s="26">
        <f t="shared" si="16"/>
        <v>130</v>
      </c>
      <c r="J96" s="26">
        <f t="shared" si="16"/>
        <v>130</v>
      </c>
    </row>
    <row r="97" spans="1:10" s="5" customFormat="1" ht="30">
      <c r="A97" s="45" t="s">
        <v>87</v>
      </c>
      <c r="B97" s="8" t="s">
        <v>57</v>
      </c>
      <c r="C97" s="8" t="s">
        <v>22</v>
      </c>
      <c r="D97" s="8" t="s">
        <v>36</v>
      </c>
      <c r="E97" s="8" t="s">
        <v>370</v>
      </c>
      <c r="F97" s="8" t="s">
        <v>86</v>
      </c>
      <c r="G97" s="68">
        <f t="shared" si="13"/>
        <v>0</v>
      </c>
      <c r="H97" s="26">
        <v>130</v>
      </c>
      <c r="I97" s="26">
        <v>130</v>
      </c>
      <c r="J97" s="26">
        <v>130</v>
      </c>
    </row>
    <row r="98" spans="1:10" s="19" customFormat="1" ht="47.25">
      <c r="A98" s="128" t="s">
        <v>332</v>
      </c>
      <c r="B98" s="18" t="s">
        <v>57</v>
      </c>
      <c r="C98" s="8" t="s">
        <v>22</v>
      </c>
      <c r="D98" s="8" t="s">
        <v>36</v>
      </c>
      <c r="E98" s="18" t="s">
        <v>174</v>
      </c>
      <c r="F98" s="18"/>
      <c r="G98" s="68">
        <f aca="true" t="shared" si="17" ref="G98:G105">H98-J98</f>
        <v>0</v>
      </c>
      <c r="H98" s="27">
        <f>H99</f>
        <v>6895.6</v>
      </c>
      <c r="I98" s="27">
        <f>I99</f>
        <v>6916.6</v>
      </c>
      <c r="J98" s="27">
        <f>J99</f>
        <v>6895.6</v>
      </c>
    </row>
    <row r="99" spans="1:10" s="19" customFormat="1" ht="30">
      <c r="A99" s="45" t="s">
        <v>238</v>
      </c>
      <c r="B99" s="18" t="s">
        <v>57</v>
      </c>
      <c r="C99" s="8" t="s">
        <v>22</v>
      </c>
      <c r="D99" s="8" t="s">
        <v>36</v>
      </c>
      <c r="E99" s="18" t="s">
        <v>175</v>
      </c>
      <c r="F99" s="18"/>
      <c r="G99" s="68">
        <f t="shared" si="17"/>
        <v>0</v>
      </c>
      <c r="H99" s="27">
        <f>H100+H103+H101+H104+H105+H102</f>
        <v>6895.6</v>
      </c>
      <c r="I99" s="27">
        <f>I100+I103+I101+I104+I105+I102</f>
        <v>6916.6</v>
      </c>
      <c r="J99" s="27">
        <f>J100+J103+J101+J104+J105+J102</f>
        <v>6895.6</v>
      </c>
    </row>
    <row r="100" spans="1:10" s="19" customFormat="1" ht="15">
      <c r="A100" s="33" t="s">
        <v>208</v>
      </c>
      <c r="B100" s="18" t="s">
        <v>57</v>
      </c>
      <c r="C100" s="8" t="s">
        <v>22</v>
      </c>
      <c r="D100" s="8" t="s">
        <v>36</v>
      </c>
      <c r="E100" s="18" t="s">
        <v>175</v>
      </c>
      <c r="F100" s="18" t="s">
        <v>93</v>
      </c>
      <c r="G100" s="68">
        <f t="shared" si="17"/>
        <v>0</v>
      </c>
      <c r="H100" s="27">
        <v>4809.6</v>
      </c>
      <c r="I100" s="27">
        <v>4809.6</v>
      </c>
      <c r="J100" s="27">
        <v>4809.6</v>
      </c>
    </row>
    <row r="101" spans="1:10" s="19" customFormat="1" ht="32.25" customHeight="1">
      <c r="A101" s="33" t="s">
        <v>104</v>
      </c>
      <c r="B101" s="18" t="s">
        <v>57</v>
      </c>
      <c r="C101" s="18" t="s">
        <v>22</v>
      </c>
      <c r="D101" s="18" t="s">
        <v>36</v>
      </c>
      <c r="E101" s="18" t="s">
        <v>175</v>
      </c>
      <c r="F101" s="18" t="s">
        <v>103</v>
      </c>
      <c r="G101" s="68">
        <f t="shared" si="17"/>
        <v>0</v>
      </c>
      <c r="H101" s="27">
        <v>3</v>
      </c>
      <c r="I101" s="27">
        <v>4</v>
      </c>
      <c r="J101" s="27">
        <v>3</v>
      </c>
    </row>
    <row r="102" spans="1:10" s="19" customFormat="1" ht="47.25" customHeight="1">
      <c r="A102" s="37" t="s">
        <v>209</v>
      </c>
      <c r="B102" s="18" t="s">
        <v>57</v>
      </c>
      <c r="C102" s="8" t="s">
        <v>22</v>
      </c>
      <c r="D102" s="8" t="s">
        <v>36</v>
      </c>
      <c r="E102" s="18" t="s">
        <v>175</v>
      </c>
      <c r="F102" s="18" t="s">
        <v>133</v>
      </c>
      <c r="G102" s="68">
        <f t="shared" si="17"/>
        <v>0</v>
      </c>
      <c r="H102" s="27">
        <v>1452.5</v>
      </c>
      <c r="I102" s="27">
        <v>1452.5</v>
      </c>
      <c r="J102" s="27">
        <v>1452.5</v>
      </c>
    </row>
    <row r="103" spans="1:10" s="19" customFormat="1" ht="30">
      <c r="A103" s="33" t="s">
        <v>87</v>
      </c>
      <c r="B103" s="18" t="s">
        <v>57</v>
      </c>
      <c r="C103" s="8" t="s">
        <v>22</v>
      </c>
      <c r="D103" s="8" t="s">
        <v>36</v>
      </c>
      <c r="E103" s="18" t="s">
        <v>175</v>
      </c>
      <c r="F103" s="18" t="s">
        <v>86</v>
      </c>
      <c r="G103" s="68">
        <f t="shared" si="17"/>
        <v>0</v>
      </c>
      <c r="H103" s="27">
        <v>630</v>
      </c>
      <c r="I103" s="27">
        <v>650</v>
      </c>
      <c r="J103" s="27">
        <v>630</v>
      </c>
    </row>
    <row r="104" spans="1:10" s="19" customFormat="1" ht="19.5" customHeight="1">
      <c r="A104" s="73" t="s">
        <v>108</v>
      </c>
      <c r="B104" s="18" t="s">
        <v>57</v>
      </c>
      <c r="C104" s="8" t="s">
        <v>22</v>
      </c>
      <c r="D104" s="8" t="s">
        <v>36</v>
      </c>
      <c r="E104" s="18" t="s">
        <v>175</v>
      </c>
      <c r="F104" s="23" t="s">
        <v>106</v>
      </c>
      <c r="G104" s="68">
        <f t="shared" si="17"/>
        <v>0</v>
      </c>
      <c r="H104" s="27">
        <v>0.5</v>
      </c>
      <c r="I104" s="27">
        <v>0.5</v>
      </c>
      <c r="J104" s="27">
        <v>0.5</v>
      </c>
    </row>
    <row r="105" spans="1:10" s="19" customFormat="1" ht="15" hidden="1">
      <c r="A105" s="73" t="s">
        <v>109</v>
      </c>
      <c r="B105" s="18" t="s">
        <v>57</v>
      </c>
      <c r="C105" s="8" t="s">
        <v>22</v>
      </c>
      <c r="D105" s="8" t="s">
        <v>36</v>
      </c>
      <c r="E105" s="18" t="s">
        <v>175</v>
      </c>
      <c r="F105" s="23" t="s">
        <v>107</v>
      </c>
      <c r="G105" s="68">
        <f t="shared" si="17"/>
        <v>0</v>
      </c>
      <c r="H105" s="27"/>
      <c r="I105" s="27"/>
      <c r="J105" s="27"/>
    </row>
    <row r="106" spans="1:10" s="5" customFormat="1" ht="57">
      <c r="A106" s="114" t="s">
        <v>361</v>
      </c>
      <c r="B106" s="8" t="s">
        <v>57</v>
      </c>
      <c r="C106" s="8" t="s">
        <v>22</v>
      </c>
      <c r="D106" s="8" t="s">
        <v>36</v>
      </c>
      <c r="E106" s="8" t="s">
        <v>154</v>
      </c>
      <c r="F106" s="8"/>
      <c r="G106" s="68">
        <f t="shared" si="13"/>
        <v>0</v>
      </c>
      <c r="H106" s="26">
        <f>H107</f>
        <v>11726.9</v>
      </c>
      <c r="I106" s="26">
        <f>I107</f>
        <v>11836.9</v>
      </c>
      <c r="J106" s="26">
        <f>J107</f>
        <v>11726.9</v>
      </c>
    </row>
    <row r="107" spans="1:10" s="5" customFormat="1" ht="30">
      <c r="A107" s="37" t="s">
        <v>235</v>
      </c>
      <c r="B107" s="8" t="s">
        <v>57</v>
      </c>
      <c r="C107" s="8" t="s">
        <v>22</v>
      </c>
      <c r="D107" s="8" t="s">
        <v>36</v>
      </c>
      <c r="E107" s="8" t="s">
        <v>211</v>
      </c>
      <c r="F107" s="8"/>
      <c r="G107" s="68">
        <f t="shared" si="13"/>
        <v>0</v>
      </c>
      <c r="H107" s="26">
        <f>H108+H109+H110+H111+H112+H113</f>
        <v>11726.9</v>
      </c>
      <c r="I107" s="26">
        <f>I108+I109+I110+I111+I112+I113</f>
        <v>11836.9</v>
      </c>
      <c r="J107" s="26">
        <f>J108+J109+J110+J111+J112+J113</f>
        <v>11726.9</v>
      </c>
    </row>
    <row r="108" spans="1:10" s="5" customFormat="1" ht="15">
      <c r="A108" s="37" t="s">
        <v>208</v>
      </c>
      <c r="B108" s="8" t="s">
        <v>57</v>
      </c>
      <c r="C108" s="8" t="s">
        <v>22</v>
      </c>
      <c r="D108" s="8" t="s">
        <v>36</v>
      </c>
      <c r="E108" s="8" t="s">
        <v>211</v>
      </c>
      <c r="F108" s="8" t="s">
        <v>93</v>
      </c>
      <c r="G108" s="68">
        <f t="shared" si="13"/>
        <v>0</v>
      </c>
      <c r="H108" s="26">
        <v>6011.4</v>
      </c>
      <c r="I108" s="26">
        <v>6011.4</v>
      </c>
      <c r="J108" s="26">
        <v>6011.4</v>
      </c>
    </row>
    <row r="109" spans="1:10" s="5" customFormat="1" ht="30" hidden="1">
      <c r="A109" s="37" t="s">
        <v>104</v>
      </c>
      <c r="B109" s="8" t="s">
        <v>57</v>
      </c>
      <c r="C109" s="8" t="s">
        <v>22</v>
      </c>
      <c r="D109" s="8" t="s">
        <v>36</v>
      </c>
      <c r="E109" s="8" t="s">
        <v>211</v>
      </c>
      <c r="F109" s="8" t="s">
        <v>103</v>
      </c>
      <c r="G109" s="68">
        <f t="shared" si="13"/>
        <v>0</v>
      </c>
      <c r="H109" s="26"/>
      <c r="I109" s="26"/>
      <c r="J109" s="26"/>
    </row>
    <row r="110" spans="1:10" s="5" customFormat="1" ht="45.75" customHeight="1">
      <c r="A110" s="37" t="s">
        <v>209</v>
      </c>
      <c r="B110" s="8" t="s">
        <v>57</v>
      </c>
      <c r="C110" s="8" t="s">
        <v>22</v>
      </c>
      <c r="D110" s="8" t="s">
        <v>36</v>
      </c>
      <c r="E110" s="8" t="s">
        <v>211</v>
      </c>
      <c r="F110" s="8" t="s">
        <v>133</v>
      </c>
      <c r="G110" s="68">
        <f t="shared" si="13"/>
        <v>0</v>
      </c>
      <c r="H110" s="26">
        <v>1815.5</v>
      </c>
      <c r="I110" s="26">
        <v>1815.5</v>
      </c>
      <c r="J110" s="26">
        <v>1815.5</v>
      </c>
    </row>
    <row r="111" spans="1:10" s="5" customFormat="1" ht="30">
      <c r="A111" s="37" t="s">
        <v>87</v>
      </c>
      <c r="B111" s="8" t="s">
        <v>57</v>
      </c>
      <c r="C111" s="8" t="s">
        <v>22</v>
      </c>
      <c r="D111" s="8" t="s">
        <v>36</v>
      </c>
      <c r="E111" s="8" t="s">
        <v>211</v>
      </c>
      <c r="F111" s="8" t="s">
        <v>86</v>
      </c>
      <c r="G111" s="68">
        <f t="shared" si="13"/>
        <v>0</v>
      </c>
      <c r="H111" s="26">
        <v>3800</v>
      </c>
      <c r="I111" s="26">
        <v>3900</v>
      </c>
      <c r="J111" s="26">
        <v>3800</v>
      </c>
    </row>
    <row r="112" spans="1:10" s="5" customFormat="1" ht="15" customHeight="1">
      <c r="A112" s="66" t="s">
        <v>108</v>
      </c>
      <c r="B112" s="8" t="s">
        <v>57</v>
      </c>
      <c r="C112" s="8" t="s">
        <v>22</v>
      </c>
      <c r="D112" s="8" t="s">
        <v>36</v>
      </c>
      <c r="E112" s="8" t="s">
        <v>211</v>
      </c>
      <c r="F112" s="8" t="s">
        <v>106</v>
      </c>
      <c r="G112" s="68">
        <f t="shared" si="13"/>
        <v>0</v>
      </c>
      <c r="H112" s="26">
        <v>100</v>
      </c>
      <c r="I112" s="26">
        <v>110</v>
      </c>
      <c r="J112" s="26">
        <v>100</v>
      </c>
    </row>
    <row r="113" spans="1:10" s="5" customFormat="1" ht="15" hidden="1">
      <c r="A113" s="44" t="s">
        <v>230</v>
      </c>
      <c r="B113" s="8" t="s">
        <v>57</v>
      </c>
      <c r="C113" s="8" t="s">
        <v>22</v>
      </c>
      <c r="D113" s="8" t="s">
        <v>36</v>
      </c>
      <c r="E113" s="8" t="s">
        <v>211</v>
      </c>
      <c r="F113" s="8" t="s">
        <v>228</v>
      </c>
      <c r="G113" s="68">
        <f t="shared" si="13"/>
        <v>0</v>
      </c>
      <c r="H113" s="26"/>
      <c r="I113" s="26"/>
      <c r="J113" s="26"/>
    </row>
    <row r="114" spans="1:10" s="5" customFormat="1" ht="15">
      <c r="A114" s="72" t="s">
        <v>92</v>
      </c>
      <c r="B114" s="8" t="s">
        <v>57</v>
      </c>
      <c r="C114" s="8" t="s">
        <v>22</v>
      </c>
      <c r="D114" s="8" t="s">
        <v>36</v>
      </c>
      <c r="E114" s="8" t="s">
        <v>140</v>
      </c>
      <c r="F114" s="63"/>
      <c r="G114" s="68">
        <f>H114-J114</f>
        <v>0</v>
      </c>
      <c r="H114" s="26">
        <f>H115+H117+H124+H122</f>
        <v>13969.6</v>
      </c>
      <c r="I114" s="26">
        <f>I115+I117+I124+I122</f>
        <v>13081.4</v>
      </c>
      <c r="J114" s="26">
        <f>J115+J117+J124+J122</f>
        <v>13969.6</v>
      </c>
    </row>
    <row r="115" spans="1:10" s="5" customFormat="1" ht="31.5" customHeight="1">
      <c r="A115" s="77" t="s">
        <v>6</v>
      </c>
      <c r="B115" s="8" t="s">
        <v>57</v>
      </c>
      <c r="C115" s="8" t="s">
        <v>22</v>
      </c>
      <c r="D115" s="8" t="s">
        <v>36</v>
      </c>
      <c r="E115" s="8" t="s">
        <v>155</v>
      </c>
      <c r="F115" s="8"/>
      <c r="G115" s="68">
        <f aca="true" t="shared" si="18" ref="G115:G125">H115-J115</f>
        <v>0</v>
      </c>
      <c r="H115" s="26">
        <f>H116</f>
        <v>70</v>
      </c>
      <c r="I115" s="26">
        <f>I116</f>
        <v>0</v>
      </c>
      <c r="J115" s="26">
        <f>J116</f>
        <v>70</v>
      </c>
    </row>
    <row r="116" spans="1:10" s="5" customFormat="1" ht="30">
      <c r="A116" s="49" t="s">
        <v>87</v>
      </c>
      <c r="B116" s="8" t="s">
        <v>57</v>
      </c>
      <c r="C116" s="8" t="s">
        <v>22</v>
      </c>
      <c r="D116" s="8" t="s">
        <v>36</v>
      </c>
      <c r="E116" s="8" t="s">
        <v>155</v>
      </c>
      <c r="F116" s="8" t="s">
        <v>86</v>
      </c>
      <c r="G116" s="68">
        <f t="shared" si="18"/>
        <v>0</v>
      </c>
      <c r="H116" s="26">
        <v>70</v>
      </c>
      <c r="I116" s="26"/>
      <c r="J116" s="26">
        <v>70</v>
      </c>
    </row>
    <row r="117" spans="1:10" s="5" customFormat="1" ht="81.75" customHeight="1">
      <c r="A117" s="127" t="s">
        <v>286</v>
      </c>
      <c r="B117" s="8" t="s">
        <v>57</v>
      </c>
      <c r="C117" s="8" t="s">
        <v>22</v>
      </c>
      <c r="D117" s="8" t="s">
        <v>36</v>
      </c>
      <c r="E117" s="8" t="s">
        <v>156</v>
      </c>
      <c r="F117" s="8"/>
      <c r="G117" s="68">
        <f t="shared" si="18"/>
        <v>0</v>
      </c>
      <c r="H117" s="26">
        <f>H118+H121+H119+H120</f>
        <v>1861.6000000000001</v>
      </c>
      <c r="I117" s="26">
        <f>I118+I121+I119+I120</f>
        <v>1043.4</v>
      </c>
      <c r="J117" s="26">
        <f>J118+J121+J119+J120</f>
        <v>1861.6000000000001</v>
      </c>
    </row>
    <row r="118" spans="1:10" s="5" customFormat="1" ht="17.25" customHeight="1">
      <c r="A118" s="44" t="s">
        <v>130</v>
      </c>
      <c r="B118" s="8" t="s">
        <v>57</v>
      </c>
      <c r="C118" s="8" t="s">
        <v>22</v>
      </c>
      <c r="D118" s="8" t="s">
        <v>36</v>
      </c>
      <c r="E118" s="8" t="s">
        <v>156</v>
      </c>
      <c r="F118" s="8" t="s">
        <v>89</v>
      </c>
      <c r="G118" s="68">
        <f t="shared" si="18"/>
        <v>0</v>
      </c>
      <c r="H118" s="26">
        <v>962.7</v>
      </c>
      <c r="I118" s="26">
        <v>657.7</v>
      </c>
      <c r="J118" s="26">
        <v>962.7</v>
      </c>
    </row>
    <row r="119" spans="1:10" s="5" customFormat="1" ht="30" hidden="1">
      <c r="A119" s="52" t="s">
        <v>102</v>
      </c>
      <c r="B119" s="8" t="s">
        <v>57</v>
      </c>
      <c r="C119" s="8" t="s">
        <v>22</v>
      </c>
      <c r="D119" s="8" t="s">
        <v>36</v>
      </c>
      <c r="E119" s="8" t="s">
        <v>156</v>
      </c>
      <c r="F119" s="8" t="s">
        <v>101</v>
      </c>
      <c r="G119" s="68">
        <f t="shared" si="18"/>
        <v>0</v>
      </c>
      <c r="H119" s="26"/>
      <c r="I119" s="26"/>
      <c r="J119" s="26"/>
    </row>
    <row r="120" spans="1:10" s="5" customFormat="1" ht="45">
      <c r="A120" s="44" t="s">
        <v>132</v>
      </c>
      <c r="B120" s="8" t="s">
        <v>57</v>
      </c>
      <c r="C120" s="8" t="s">
        <v>22</v>
      </c>
      <c r="D120" s="8" t="s">
        <v>36</v>
      </c>
      <c r="E120" s="8" t="s">
        <v>156</v>
      </c>
      <c r="F120" s="8" t="s">
        <v>131</v>
      </c>
      <c r="G120" s="68">
        <f t="shared" si="18"/>
        <v>0</v>
      </c>
      <c r="H120" s="26">
        <v>290.7</v>
      </c>
      <c r="I120" s="26">
        <v>198.6</v>
      </c>
      <c r="J120" s="26">
        <v>290.7</v>
      </c>
    </row>
    <row r="121" spans="1:10" s="5" customFormat="1" ht="30">
      <c r="A121" s="45" t="s">
        <v>87</v>
      </c>
      <c r="B121" s="8" t="s">
        <v>57</v>
      </c>
      <c r="C121" s="8" t="s">
        <v>22</v>
      </c>
      <c r="D121" s="8" t="s">
        <v>36</v>
      </c>
      <c r="E121" s="8" t="s">
        <v>156</v>
      </c>
      <c r="F121" s="63" t="s">
        <v>86</v>
      </c>
      <c r="G121" s="68">
        <f t="shared" si="18"/>
        <v>0</v>
      </c>
      <c r="H121" s="26">
        <v>608.2</v>
      </c>
      <c r="I121" s="26">
        <v>187.1</v>
      </c>
      <c r="J121" s="26">
        <v>608.2</v>
      </c>
    </row>
    <row r="122" spans="1:10" s="5" customFormat="1" ht="31.5" customHeight="1" hidden="1">
      <c r="A122" s="45" t="s">
        <v>362</v>
      </c>
      <c r="B122" s="8" t="s">
        <v>57</v>
      </c>
      <c r="C122" s="8" t="s">
        <v>22</v>
      </c>
      <c r="D122" s="8" t="s">
        <v>36</v>
      </c>
      <c r="E122" s="8" t="s">
        <v>167</v>
      </c>
      <c r="F122" s="8"/>
      <c r="G122" s="68"/>
      <c r="H122" s="26">
        <f>H123</f>
        <v>0</v>
      </c>
      <c r="I122" s="26">
        <f>I123</f>
        <v>0</v>
      </c>
      <c r="J122" s="26">
        <f>J123</f>
        <v>0</v>
      </c>
    </row>
    <row r="123" spans="1:10" s="5" customFormat="1" ht="15" hidden="1">
      <c r="A123" s="45" t="s">
        <v>16</v>
      </c>
      <c r="B123" s="8" t="s">
        <v>57</v>
      </c>
      <c r="C123" s="8" t="s">
        <v>22</v>
      </c>
      <c r="D123" s="8" t="s">
        <v>36</v>
      </c>
      <c r="E123" s="8" t="s">
        <v>167</v>
      </c>
      <c r="F123" s="8" t="s">
        <v>96</v>
      </c>
      <c r="G123" s="68"/>
      <c r="H123" s="26"/>
      <c r="I123" s="26"/>
      <c r="J123" s="26"/>
    </row>
    <row r="124" spans="1:10" s="5" customFormat="1" ht="30">
      <c r="A124" s="45" t="s">
        <v>287</v>
      </c>
      <c r="B124" s="8" t="s">
        <v>57</v>
      </c>
      <c r="C124" s="8" t="s">
        <v>22</v>
      </c>
      <c r="D124" s="8" t="s">
        <v>36</v>
      </c>
      <c r="E124" s="8" t="s">
        <v>345</v>
      </c>
      <c r="F124" s="8"/>
      <c r="G124" s="68">
        <f t="shared" si="18"/>
        <v>0</v>
      </c>
      <c r="H124" s="26">
        <f>H125</f>
        <v>12038</v>
      </c>
      <c r="I124" s="26">
        <f>I125</f>
        <v>12038</v>
      </c>
      <c r="J124" s="26">
        <f>J125</f>
        <v>12038</v>
      </c>
    </row>
    <row r="125" spans="1:10" s="5" customFormat="1" ht="15">
      <c r="A125" s="45" t="s">
        <v>16</v>
      </c>
      <c r="B125" s="8" t="s">
        <v>57</v>
      </c>
      <c r="C125" s="8" t="s">
        <v>22</v>
      </c>
      <c r="D125" s="8" t="s">
        <v>36</v>
      </c>
      <c r="E125" s="8" t="s">
        <v>345</v>
      </c>
      <c r="F125" s="8" t="s">
        <v>96</v>
      </c>
      <c r="G125" s="68">
        <f t="shared" si="18"/>
        <v>0</v>
      </c>
      <c r="H125" s="26">
        <v>12038</v>
      </c>
      <c r="I125" s="26">
        <v>12038</v>
      </c>
      <c r="J125" s="26">
        <v>12038</v>
      </c>
    </row>
    <row r="126" spans="1:10" s="9" customFormat="1" ht="28.5">
      <c r="A126" s="124" t="s">
        <v>38</v>
      </c>
      <c r="B126" s="7" t="s">
        <v>57</v>
      </c>
      <c r="C126" s="7" t="s">
        <v>23</v>
      </c>
      <c r="D126" s="7"/>
      <c r="E126" s="7"/>
      <c r="F126" s="7"/>
      <c r="G126" s="68">
        <f aca="true" t="shared" si="19" ref="G126:G145">H126-J126</f>
        <v>0</v>
      </c>
      <c r="H126" s="25">
        <f aca="true" t="shared" si="20" ref="H126:I129">H127</f>
        <v>30</v>
      </c>
      <c r="I126" s="25">
        <f t="shared" si="20"/>
        <v>30</v>
      </c>
      <c r="J126" s="25">
        <f>J129</f>
        <v>30</v>
      </c>
    </row>
    <row r="127" spans="1:10" s="9" customFormat="1" ht="43.5" customHeight="1">
      <c r="A127" s="36" t="s">
        <v>14</v>
      </c>
      <c r="B127" s="7" t="s">
        <v>57</v>
      </c>
      <c r="C127" s="7" t="s">
        <v>23</v>
      </c>
      <c r="D127" s="7" t="s">
        <v>30</v>
      </c>
      <c r="E127" s="7"/>
      <c r="F127" s="7"/>
      <c r="G127" s="68">
        <f t="shared" si="19"/>
        <v>0</v>
      </c>
      <c r="H127" s="25">
        <f t="shared" si="20"/>
        <v>30</v>
      </c>
      <c r="I127" s="25">
        <f t="shared" si="20"/>
        <v>30</v>
      </c>
      <c r="J127" s="25">
        <f>J128</f>
        <v>30</v>
      </c>
    </row>
    <row r="128" spans="1:10" s="9" customFormat="1" ht="15">
      <c r="A128" s="72" t="s">
        <v>92</v>
      </c>
      <c r="B128" s="18" t="s">
        <v>57</v>
      </c>
      <c r="C128" s="8" t="s">
        <v>23</v>
      </c>
      <c r="D128" s="8" t="s">
        <v>30</v>
      </c>
      <c r="E128" s="8" t="s">
        <v>140</v>
      </c>
      <c r="F128" s="8"/>
      <c r="G128" s="68">
        <f t="shared" si="19"/>
        <v>0</v>
      </c>
      <c r="H128" s="26">
        <f t="shared" si="20"/>
        <v>30</v>
      </c>
      <c r="I128" s="27">
        <f t="shared" si="20"/>
        <v>30</v>
      </c>
      <c r="J128" s="26">
        <f>J130</f>
        <v>30</v>
      </c>
    </row>
    <row r="129" spans="1:10" s="9" customFormat="1" ht="45" customHeight="1">
      <c r="A129" s="49" t="s">
        <v>62</v>
      </c>
      <c r="B129" s="18" t="s">
        <v>57</v>
      </c>
      <c r="C129" s="8" t="s">
        <v>23</v>
      </c>
      <c r="D129" s="8" t="s">
        <v>30</v>
      </c>
      <c r="E129" s="8" t="s">
        <v>158</v>
      </c>
      <c r="F129" s="8"/>
      <c r="G129" s="68">
        <f t="shared" si="19"/>
        <v>0</v>
      </c>
      <c r="H129" s="26">
        <f t="shared" si="20"/>
        <v>30</v>
      </c>
      <c r="I129" s="26">
        <f t="shared" si="20"/>
        <v>30</v>
      </c>
      <c r="J129" s="26">
        <f>J130</f>
        <v>30</v>
      </c>
    </row>
    <row r="130" spans="1:10" s="9" customFormat="1" ht="30">
      <c r="A130" s="45" t="s">
        <v>87</v>
      </c>
      <c r="B130" s="18" t="s">
        <v>57</v>
      </c>
      <c r="C130" s="8" t="s">
        <v>23</v>
      </c>
      <c r="D130" s="8" t="s">
        <v>30</v>
      </c>
      <c r="E130" s="8" t="s">
        <v>158</v>
      </c>
      <c r="F130" s="8" t="s">
        <v>86</v>
      </c>
      <c r="G130" s="68">
        <f t="shared" si="19"/>
        <v>0</v>
      </c>
      <c r="H130" s="26">
        <v>30</v>
      </c>
      <c r="I130" s="26">
        <v>30</v>
      </c>
      <c r="J130" s="26">
        <v>30</v>
      </c>
    </row>
    <row r="131" spans="1:10" s="9" customFormat="1" ht="14.25">
      <c r="A131" s="124" t="s">
        <v>39</v>
      </c>
      <c r="B131" s="7" t="s">
        <v>57</v>
      </c>
      <c r="C131" s="7" t="s">
        <v>24</v>
      </c>
      <c r="D131" s="7"/>
      <c r="E131" s="7"/>
      <c r="F131" s="7"/>
      <c r="G131" s="68">
        <f t="shared" si="19"/>
        <v>0</v>
      </c>
      <c r="H131" s="25">
        <f>H142+H138+H132</f>
        <v>864.2</v>
      </c>
      <c r="I131" s="25">
        <f>I142+I138+I132</f>
        <v>1214.4</v>
      </c>
      <c r="J131" s="25">
        <f>J142+J138+J132</f>
        <v>864.2</v>
      </c>
    </row>
    <row r="132" spans="1:11" s="9" customFormat="1" ht="14.25" hidden="1">
      <c r="A132" s="50" t="s">
        <v>112</v>
      </c>
      <c r="B132" s="7" t="s">
        <v>57</v>
      </c>
      <c r="C132" s="7" t="s">
        <v>24</v>
      </c>
      <c r="D132" s="7" t="s">
        <v>43</v>
      </c>
      <c r="E132" s="7"/>
      <c r="F132" s="7"/>
      <c r="G132" s="68">
        <f t="shared" si="19"/>
        <v>0</v>
      </c>
      <c r="H132" s="25">
        <f>H133</f>
        <v>0</v>
      </c>
      <c r="I132" s="25">
        <f>I133</f>
        <v>0</v>
      </c>
      <c r="J132" s="25">
        <f>J133</f>
        <v>0</v>
      </c>
      <c r="K132" s="29"/>
    </row>
    <row r="133" spans="1:10" s="9" customFormat="1" ht="15" hidden="1">
      <c r="A133" s="72" t="s">
        <v>92</v>
      </c>
      <c r="B133" s="18" t="s">
        <v>57</v>
      </c>
      <c r="C133" s="18" t="s">
        <v>24</v>
      </c>
      <c r="D133" s="18" t="s">
        <v>43</v>
      </c>
      <c r="E133" s="18" t="s">
        <v>140</v>
      </c>
      <c r="F133" s="18"/>
      <c r="G133" s="68">
        <f t="shared" si="19"/>
        <v>0</v>
      </c>
      <c r="H133" s="27">
        <f>H134+H136</f>
        <v>0</v>
      </c>
      <c r="I133" s="27">
        <f>I134+I136</f>
        <v>0</v>
      </c>
      <c r="J133" s="27">
        <f>J134+J136</f>
        <v>0</v>
      </c>
    </row>
    <row r="134" spans="1:10" s="9" customFormat="1" ht="60" hidden="1">
      <c r="A134" s="49" t="s">
        <v>348</v>
      </c>
      <c r="B134" s="18" t="s">
        <v>57</v>
      </c>
      <c r="C134" s="18" t="s">
        <v>24</v>
      </c>
      <c r="D134" s="18" t="s">
        <v>43</v>
      </c>
      <c r="E134" s="18" t="s">
        <v>160</v>
      </c>
      <c r="F134" s="18"/>
      <c r="G134" s="68">
        <f t="shared" si="19"/>
        <v>0</v>
      </c>
      <c r="H134" s="27">
        <f>H135</f>
        <v>0</v>
      </c>
      <c r="I134" s="27">
        <f>I135</f>
        <v>0</v>
      </c>
      <c r="J134" s="27">
        <f>J135</f>
        <v>0</v>
      </c>
    </row>
    <row r="135" spans="1:10" s="9" customFormat="1" ht="30" hidden="1">
      <c r="A135" s="45" t="s">
        <v>87</v>
      </c>
      <c r="B135" s="18" t="s">
        <v>57</v>
      </c>
      <c r="C135" s="18" t="s">
        <v>24</v>
      </c>
      <c r="D135" s="18" t="s">
        <v>43</v>
      </c>
      <c r="E135" s="18" t="s">
        <v>160</v>
      </c>
      <c r="F135" s="18" t="s">
        <v>86</v>
      </c>
      <c r="G135" s="68">
        <f t="shared" si="19"/>
        <v>0</v>
      </c>
      <c r="H135" s="27"/>
      <c r="I135" s="95"/>
      <c r="J135" s="27"/>
    </row>
    <row r="136" spans="1:10" s="9" customFormat="1" ht="60" hidden="1">
      <c r="A136" s="49" t="s">
        <v>113</v>
      </c>
      <c r="B136" s="18" t="s">
        <v>57</v>
      </c>
      <c r="C136" s="18" t="s">
        <v>24</v>
      </c>
      <c r="D136" s="18" t="s">
        <v>43</v>
      </c>
      <c r="E136" s="18" t="s">
        <v>161</v>
      </c>
      <c r="F136" s="18"/>
      <c r="G136" s="68">
        <f t="shared" si="19"/>
        <v>0</v>
      </c>
      <c r="H136" s="27">
        <f>H137</f>
        <v>0</v>
      </c>
      <c r="I136" s="27">
        <f>I137</f>
        <v>0</v>
      </c>
      <c r="J136" s="27">
        <f>J137</f>
        <v>0</v>
      </c>
    </row>
    <row r="137" spans="1:10" s="9" customFormat="1" ht="30" hidden="1">
      <c r="A137" s="45" t="s">
        <v>87</v>
      </c>
      <c r="B137" s="18" t="s">
        <v>57</v>
      </c>
      <c r="C137" s="18" t="s">
        <v>24</v>
      </c>
      <c r="D137" s="18" t="s">
        <v>43</v>
      </c>
      <c r="E137" s="18" t="s">
        <v>161</v>
      </c>
      <c r="F137" s="18" t="s">
        <v>86</v>
      </c>
      <c r="G137" s="68">
        <f t="shared" si="19"/>
        <v>0</v>
      </c>
      <c r="H137" s="27"/>
      <c r="I137" s="95"/>
      <c r="J137" s="27"/>
    </row>
    <row r="138" spans="1:10" s="9" customFormat="1" ht="14.25">
      <c r="A138" s="50" t="s">
        <v>61</v>
      </c>
      <c r="B138" s="7" t="s">
        <v>57</v>
      </c>
      <c r="C138" s="7" t="s">
        <v>24</v>
      </c>
      <c r="D138" s="7" t="s">
        <v>30</v>
      </c>
      <c r="E138" s="7"/>
      <c r="F138" s="7"/>
      <c r="G138" s="68">
        <f t="shared" si="19"/>
        <v>0</v>
      </c>
      <c r="H138" s="25">
        <f>H139</f>
        <v>794.2</v>
      </c>
      <c r="I138" s="25">
        <f>I139</f>
        <v>1144.4</v>
      </c>
      <c r="J138" s="25">
        <f>J139</f>
        <v>794.2</v>
      </c>
    </row>
    <row r="139" spans="1:10" s="5" customFormat="1" ht="42.75">
      <c r="A139" s="116" t="s">
        <v>327</v>
      </c>
      <c r="B139" s="18" t="s">
        <v>57</v>
      </c>
      <c r="C139" s="18" t="s">
        <v>24</v>
      </c>
      <c r="D139" s="23" t="s">
        <v>30</v>
      </c>
      <c r="E139" s="14" t="s">
        <v>162</v>
      </c>
      <c r="F139" s="14"/>
      <c r="G139" s="68">
        <f t="shared" si="19"/>
        <v>0</v>
      </c>
      <c r="H139" s="26">
        <f aca="true" t="shared" si="21" ref="H139:J140">H140</f>
        <v>794.2</v>
      </c>
      <c r="I139" s="26">
        <f t="shared" si="21"/>
        <v>1144.4</v>
      </c>
      <c r="J139" s="26">
        <f t="shared" si="21"/>
        <v>794.2</v>
      </c>
    </row>
    <row r="140" spans="1:10" s="5" customFormat="1" ht="30">
      <c r="A140" s="52" t="s">
        <v>117</v>
      </c>
      <c r="B140" s="18" t="s">
        <v>57</v>
      </c>
      <c r="C140" s="18" t="s">
        <v>24</v>
      </c>
      <c r="D140" s="23" t="s">
        <v>30</v>
      </c>
      <c r="E140" s="14" t="s">
        <v>163</v>
      </c>
      <c r="F140" s="14"/>
      <c r="G140" s="68">
        <f t="shared" si="19"/>
        <v>0</v>
      </c>
      <c r="H140" s="26">
        <f t="shared" si="21"/>
        <v>794.2</v>
      </c>
      <c r="I140" s="26">
        <f t="shared" si="21"/>
        <v>1144.4</v>
      </c>
      <c r="J140" s="26">
        <f t="shared" si="21"/>
        <v>794.2</v>
      </c>
    </row>
    <row r="141" spans="1:10" s="5" customFormat="1" ht="30">
      <c r="A141" s="45" t="s">
        <v>87</v>
      </c>
      <c r="B141" s="18" t="s">
        <v>57</v>
      </c>
      <c r="C141" s="18" t="s">
        <v>24</v>
      </c>
      <c r="D141" s="23" t="s">
        <v>30</v>
      </c>
      <c r="E141" s="14" t="s">
        <v>163</v>
      </c>
      <c r="F141" s="14" t="s">
        <v>86</v>
      </c>
      <c r="G141" s="68">
        <f t="shared" si="19"/>
        <v>0</v>
      </c>
      <c r="H141" s="26">
        <v>794.2</v>
      </c>
      <c r="I141" s="26">
        <v>1144.4</v>
      </c>
      <c r="J141" s="27">
        <v>794.2</v>
      </c>
    </row>
    <row r="142" spans="1:10" s="9" customFormat="1" ht="14.25">
      <c r="A142" s="124" t="s">
        <v>41</v>
      </c>
      <c r="B142" s="7" t="s">
        <v>57</v>
      </c>
      <c r="C142" s="7" t="s">
        <v>24</v>
      </c>
      <c r="D142" s="7" t="s">
        <v>51</v>
      </c>
      <c r="E142" s="7"/>
      <c r="F142" s="7"/>
      <c r="G142" s="68">
        <f t="shared" si="19"/>
        <v>0</v>
      </c>
      <c r="H142" s="25">
        <f aca="true" t="shared" si="22" ref="H142:J144">H143</f>
        <v>70</v>
      </c>
      <c r="I142" s="25">
        <f t="shared" si="22"/>
        <v>70</v>
      </c>
      <c r="J142" s="25">
        <f t="shared" si="22"/>
        <v>70</v>
      </c>
    </row>
    <row r="143" spans="1:10" s="9" customFormat="1" ht="15">
      <c r="A143" s="72" t="s">
        <v>92</v>
      </c>
      <c r="B143" s="8" t="s">
        <v>57</v>
      </c>
      <c r="C143" s="8" t="s">
        <v>24</v>
      </c>
      <c r="D143" s="8" t="s">
        <v>51</v>
      </c>
      <c r="E143" s="8" t="s">
        <v>140</v>
      </c>
      <c r="F143" s="8"/>
      <c r="G143" s="68">
        <f t="shared" si="19"/>
        <v>0</v>
      </c>
      <c r="H143" s="26">
        <f t="shared" si="22"/>
        <v>70</v>
      </c>
      <c r="I143" s="27">
        <f t="shared" si="22"/>
        <v>70</v>
      </c>
      <c r="J143" s="26">
        <f t="shared" si="22"/>
        <v>70</v>
      </c>
    </row>
    <row r="144" spans="1:10" s="9" customFormat="1" ht="15">
      <c r="A144" s="49" t="s">
        <v>42</v>
      </c>
      <c r="B144" s="8" t="s">
        <v>57</v>
      </c>
      <c r="C144" s="8" t="s">
        <v>24</v>
      </c>
      <c r="D144" s="8" t="s">
        <v>51</v>
      </c>
      <c r="E144" s="8" t="s">
        <v>164</v>
      </c>
      <c r="F144" s="8"/>
      <c r="G144" s="68">
        <f t="shared" si="19"/>
        <v>0</v>
      </c>
      <c r="H144" s="26">
        <f t="shared" si="22"/>
        <v>70</v>
      </c>
      <c r="I144" s="26">
        <f t="shared" si="22"/>
        <v>70</v>
      </c>
      <c r="J144" s="26">
        <f t="shared" si="22"/>
        <v>70</v>
      </c>
    </row>
    <row r="145" spans="1:10" s="9" customFormat="1" ht="28.5" customHeight="1">
      <c r="A145" s="45" t="s">
        <v>87</v>
      </c>
      <c r="B145" s="8" t="s">
        <v>57</v>
      </c>
      <c r="C145" s="8" t="s">
        <v>24</v>
      </c>
      <c r="D145" s="8" t="s">
        <v>51</v>
      </c>
      <c r="E145" s="8" t="s">
        <v>164</v>
      </c>
      <c r="F145" s="8" t="s">
        <v>86</v>
      </c>
      <c r="G145" s="68">
        <f t="shared" si="19"/>
        <v>0</v>
      </c>
      <c r="H145" s="26">
        <v>70</v>
      </c>
      <c r="I145" s="26">
        <v>70</v>
      </c>
      <c r="J145" s="26">
        <v>70</v>
      </c>
    </row>
    <row r="146" spans="1:10" s="5" customFormat="1" ht="15">
      <c r="A146" s="124" t="s">
        <v>44</v>
      </c>
      <c r="B146" s="7" t="s">
        <v>57</v>
      </c>
      <c r="C146" s="7" t="s">
        <v>43</v>
      </c>
      <c r="D146" s="8"/>
      <c r="E146" s="8"/>
      <c r="F146" s="8"/>
      <c r="G146" s="68">
        <f aca="true" t="shared" si="23" ref="G146:G151">H146-J146</f>
        <v>0</v>
      </c>
      <c r="H146" s="24">
        <f>H151+H147</f>
        <v>17488.7</v>
      </c>
      <c r="I146" s="24">
        <f>I151+I147</f>
        <v>17696.600000000002</v>
      </c>
      <c r="J146" s="24">
        <f>J151+J147</f>
        <v>17488.7</v>
      </c>
    </row>
    <row r="147" spans="1:10" s="5" customFormat="1" ht="15.75">
      <c r="A147" s="152" t="s">
        <v>226</v>
      </c>
      <c r="B147" s="20" t="s">
        <v>57</v>
      </c>
      <c r="C147" s="20" t="s">
        <v>43</v>
      </c>
      <c r="D147" s="20" t="s">
        <v>22</v>
      </c>
      <c r="E147" s="20"/>
      <c r="F147" s="20"/>
      <c r="G147" s="68">
        <f t="shared" si="23"/>
        <v>0</v>
      </c>
      <c r="H147" s="24">
        <f aca="true" t="shared" si="24" ref="H147:J149">H148</f>
        <v>13</v>
      </c>
      <c r="I147" s="24">
        <f t="shared" si="24"/>
        <v>16</v>
      </c>
      <c r="J147" s="24">
        <f t="shared" si="24"/>
        <v>13</v>
      </c>
    </row>
    <row r="148" spans="1:10" s="5" customFormat="1" ht="15">
      <c r="A148" s="80" t="s">
        <v>92</v>
      </c>
      <c r="B148" s="18" t="s">
        <v>57</v>
      </c>
      <c r="C148" s="18" t="s">
        <v>43</v>
      </c>
      <c r="D148" s="8" t="s">
        <v>22</v>
      </c>
      <c r="E148" s="8" t="s">
        <v>140</v>
      </c>
      <c r="F148" s="8"/>
      <c r="G148" s="68">
        <f t="shared" si="23"/>
        <v>0</v>
      </c>
      <c r="H148" s="27">
        <f t="shared" si="24"/>
        <v>13</v>
      </c>
      <c r="I148" s="27">
        <f t="shared" si="24"/>
        <v>16</v>
      </c>
      <c r="J148" s="27">
        <f t="shared" si="24"/>
        <v>13</v>
      </c>
    </row>
    <row r="149" spans="1:10" s="5" customFormat="1" ht="15">
      <c r="A149" s="45" t="s">
        <v>229</v>
      </c>
      <c r="B149" s="18" t="s">
        <v>57</v>
      </c>
      <c r="C149" s="18" t="s">
        <v>43</v>
      </c>
      <c r="D149" s="8" t="s">
        <v>22</v>
      </c>
      <c r="E149" s="8" t="s">
        <v>227</v>
      </c>
      <c r="F149" s="8"/>
      <c r="G149" s="68">
        <f t="shared" si="23"/>
        <v>0</v>
      </c>
      <c r="H149" s="27">
        <f t="shared" si="24"/>
        <v>13</v>
      </c>
      <c r="I149" s="27">
        <f t="shared" si="24"/>
        <v>16</v>
      </c>
      <c r="J149" s="27">
        <f t="shared" si="24"/>
        <v>13</v>
      </c>
    </row>
    <row r="150" spans="1:10" s="5" customFormat="1" ht="30">
      <c r="A150" s="45" t="s">
        <v>381</v>
      </c>
      <c r="B150" s="18" t="s">
        <v>57</v>
      </c>
      <c r="C150" s="18" t="s">
        <v>43</v>
      </c>
      <c r="D150" s="8" t="s">
        <v>22</v>
      </c>
      <c r="E150" s="8" t="s">
        <v>227</v>
      </c>
      <c r="F150" s="8" t="s">
        <v>382</v>
      </c>
      <c r="G150" s="68">
        <f t="shared" si="23"/>
        <v>0</v>
      </c>
      <c r="H150" s="27">
        <v>13</v>
      </c>
      <c r="I150" s="27">
        <v>16</v>
      </c>
      <c r="J150" s="27">
        <v>13</v>
      </c>
    </row>
    <row r="151" spans="1:11" s="9" customFormat="1" ht="14.25">
      <c r="A151" s="124" t="s">
        <v>59</v>
      </c>
      <c r="B151" s="7" t="s">
        <v>57</v>
      </c>
      <c r="C151" s="7" t="s">
        <v>43</v>
      </c>
      <c r="D151" s="7" t="s">
        <v>27</v>
      </c>
      <c r="E151" s="7"/>
      <c r="F151" s="7"/>
      <c r="G151" s="68">
        <f t="shared" si="23"/>
        <v>0</v>
      </c>
      <c r="H151" s="25">
        <f>H160+H152</f>
        <v>17475.7</v>
      </c>
      <c r="I151" s="25">
        <f>I160+I152</f>
        <v>17680.600000000002</v>
      </c>
      <c r="J151" s="25">
        <f>J160+J152</f>
        <v>17475.7</v>
      </c>
      <c r="K151" s="29"/>
    </row>
    <row r="152" spans="1:10" s="5" customFormat="1" ht="57">
      <c r="A152" s="114" t="s">
        <v>361</v>
      </c>
      <c r="B152" s="8" t="s">
        <v>57</v>
      </c>
      <c r="C152" s="8" t="s">
        <v>43</v>
      </c>
      <c r="D152" s="8" t="s">
        <v>27</v>
      </c>
      <c r="E152" s="8" t="s">
        <v>154</v>
      </c>
      <c r="F152" s="8"/>
      <c r="G152" s="68">
        <f aca="true" t="shared" si="25" ref="G152:G159">H152-J152</f>
        <v>0</v>
      </c>
      <c r="H152" s="26">
        <f>H153</f>
        <v>17475.7</v>
      </c>
      <c r="I152" s="27">
        <f>I161+I153</f>
        <v>17680.600000000002</v>
      </c>
      <c r="J152" s="26">
        <f>J153</f>
        <v>17475.7</v>
      </c>
    </row>
    <row r="153" spans="1:10" s="5" customFormat="1" ht="30" customHeight="1">
      <c r="A153" s="37" t="s">
        <v>235</v>
      </c>
      <c r="B153" s="8" t="s">
        <v>57</v>
      </c>
      <c r="C153" s="8" t="s">
        <v>43</v>
      </c>
      <c r="D153" s="8" t="s">
        <v>27</v>
      </c>
      <c r="E153" s="8" t="s">
        <v>211</v>
      </c>
      <c r="F153" s="8"/>
      <c r="G153" s="68">
        <f t="shared" si="25"/>
        <v>0</v>
      </c>
      <c r="H153" s="26">
        <f>H154+H155+H156+H157+H158+H159</f>
        <v>17475.7</v>
      </c>
      <c r="I153" s="26">
        <f>I154+I155+I156+I157+I158+I159</f>
        <v>17680.600000000002</v>
      </c>
      <c r="J153" s="26">
        <f>J154+J155+J156+J157+J158+J159</f>
        <v>17475.7</v>
      </c>
    </row>
    <row r="154" spans="1:10" s="5" customFormat="1" ht="15">
      <c r="A154" s="37" t="s">
        <v>208</v>
      </c>
      <c r="B154" s="8" t="s">
        <v>57</v>
      </c>
      <c r="C154" s="8" t="s">
        <v>43</v>
      </c>
      <c r="D154" s="8" t="s">
        <v>27</v>
      </c>
      <c r="E154" s="8" t="s">
        <v>211</v>
      </c>
      <c r="F154" s="8" t="s">
        <v>93</v>
      </c>
      <c r="G154" s="68">
        <f t="shared" si="25"/>
        <v>0</v>
      </c>
      <c r="H154" s="26">
        <v>6740.2</v>
      </c>
      <c r="I154" s="26">
        <v>6740.2</v>
      </c>
      <c r="J154" s="26">
        <v>6740.2</v>
      </c>
    </row>
    <row r="155" spans="1:10" s="5" customFormat="1" ht="30" hidden="1">
      <c r="A155" s="37" t="s">
        <v>104</v>
      </c>
      <c r="B155" s="8" t="s">
        <v>57</v>
      </c>
      <c r="C155" s="8" t="s">
        <v>43</v>
      </c>
      <c r="D155" s="8" t="s">
        <v>27</v>
      </c>
      <c r="E155" s="8" t="s">
        <v>211</v>
      </c>
      <c r="F155" s="8" t="s">
        <v>103</v>
      </c>
      <c r="G155" s="68">
        <f t="shared" si="25"/>
        <v>0</v>
      </c>
      <c r="H155" s="26"/>
      <c r="I155" s="26"/>
      <c r="J155" s="26"/>
    </row>
    <row r="156" spans="1:10" s="5" customFormat="1" ht="45" customHeight="1">
      <c r="A156" s="37" t="s">
        <v>209</v>
      </c>
      <c r="B156" s="8" t="s">
        <v>57</v>
      </c>
      <c r="C156" s="8" t="s">
        <v>43</v>
      </c>
      <c r="D156" s="8" t="s">
        <v>27</v>
      </c>
      <c r="E156" s="8" t="s">
        <v>211</v>
      </c>
      <c r="F156" s="8" t="s">
        <v>133</v>
      </c>
      <c r="G156" s="68">
        <f t="shared" si="25"/>
        <v>0</v>
      </c>
      <c r="H156" s="26">
        <v>2035.5</v>
      </c>
      <c r="I156" s="26">
        <v>2035.5</v>
      </c>
      <c r="J156" s="26">
        <v>2035.5</v>
      </c>
    </row>
    <row r="157" spans="1:10" s="5" customFormat="1" ht="30">
      <c r="A157" s="37" t="s">
        <v>87</v>
      </c>
      <c r="B157" s="8" t="s">
        <v>57</v>
      </c>
      <c r="C157" s="8" t="s">
        <v>43</v>
      </c>
      <c r="D157" s="8" t="s">
        <v>27</v>
      </c>
      <c r="E157" s="8" t="s">
        <v>211</v>
      </c>
      <c r="F157" s="8" t="s">
        <v>86</v>
      </c>
      <c r="G157" s="68">
        <f t="shared" si="25"/>
        <v>0</v>
      </c>
      <c r="H157" s="26">
        <v>8200</v>
      </c>
      <c r="I157" s="26">
        <v>8400</v>
      </c>
      <c r="J157" s="26">
        <v>8200</v>
      </c>
    </row>
    <row r="158" spans="1:10" s="5" customFormat="1" ht="14.25" customHeight="1">
      <c r="A158" s="66" t="s">
        <v>108</v>
      </c>
      <c r="B158" s="8" t="s">
        <v>57</v>
      </c>
      <c r="C158" s="8" t="s">
        <v>43</v>
      </c>
      <c r="D158" s="8" t="s">
        <v>27</v>
      </c>
      <c r="E158" s="8" t="s">
        <v>211</v>
      </c>
      <c r="F158" s="8" t="s">
        <v>106</v>
      </c>
      <c r="G158" s="68">
        <f t="shared" si="25"/>
        <v>0</v>
      </c>
      <c r="H158" s="26">
        <v>50</v>
      </c>
      <c r="I158" s="26">
        <v>54.9</v>
      </c>
      <c r="J158" s="26">
        <v>50</v>
      </c>
    </row>
    <row r="159" spans="1:10" s="5" customFormat="1" ht="17.25" customHeight="1">
      <c r="A159" s="73" t="s">
        <v>109</v>
      </c>
      <c r="B159" s="8" t="s">
        <v>57</v>
      </c>
      <c r="C159" s="8" t="s">
        <v>43</v>
      </c>
      <c r="D159" s="8" t="s">
        <v>27</v>
      </c>
      <c r="E159" s="8" t="s">
        <v>211</v>
      </c>
      <c r="F159" s="8" t="s">
        <v>107</v>
      </c>
      <c r="G159" s="68">
        <f t="shared" si="25"/>
        <v>0</v>
      </c>
      <c r="H159" s="26">
        <v>450</v>
      </c>
      <c r="I159" s="26">
        <v>450</v>
      </c>
      <c r="J159" s="26">
        <v>450</v>
      </c>
    </row>
    <row r="160" spans="1:11" s="9" customFormat="1" ht="15" hidden="1">
      <c r="A160" s="72" t="s">
        <v>92</v>
      </c>
      <c r="B160" s="8" t="s">
        <v>57</v>
      </c>
      <c r="C160" s="8" t="s">
        <v>43</v>
      </c>
      <c r="D160" s="8" t="s">
        <v>27</v>
      </c>
      <c r="E160" s="8" t="s">
        <v>140</v>
      </c>
      <c r="F160" s="8"/>
      <c r="G160" s="68">
        <f aca="true" t="shared" si="26" ref="G160:G177">H160-J160</f>
        <v>0</v>
      </c>
      <c r="H160" s="25">
        <f aca="true" t="shared" si="27" ref="H160:J162">H161</f>
        <v>0</v>
      </c>
      <c r="I160" s="25">
        <f t="shared" si="27"/>
        <v>0</v>
      </c>
      <c r="J160" s="25">
        <f t="shared" si="27"/>
        <v>0</v>
      </c>
      <c r="K160" s="29"/>
    </row>
    <row r="161" spans="1:10" s="5" customFormat="1" ht="63" customHeight="1" hidden="1">
      <c r="A161" s="80" t="s">
        <v>77</v>
      </c>
      <c r="B161" s="8" t="s">
        <v>57</v>
      </c>
      <c r="C161" s="8" t="s">
        <v>43</v>
      </c>
      <c r="D161" s="8" t="s">
        <v>27</v>
      </c>
      <c r="E161" s="8" t="s">
        <v>166</v>
      </c>
      <c r="F161" s="8"/>
      <c r="G161" s="68">
        <f t="shared" si="26"/>
        <v>0</v>
      </c>
      <c r="H161" s="27">
        <f t="shared" si="27"/>
        <v>0</v>
      </c>
      <c r="I161" s="25">
        <f t="shared" si="27"/>
        <v>0</v>
      </c>
      <c r="J161" s="27">
        <f t="shared" si="27"/>
        <v>0</v>
      </c>
    </row>
    <row r="162" spans="1:10" s="5" customFormat="1" ht="60" hidden="1">
      <c r="A162" s="45" t="s">
        <v>265</v>
      </c>
      <c r="B162" s="8" t="s">
        <v>57</v>
      </c>
      <c r="C162" s="8" t="s">
        <v>43</v>
      </c>
      <c r="D162" s="8" t="s">
        <v>27</v>
      </c>
      <c r="E162" s="8" t="s">
        <v>166</v>
      </c>
      <c r="F162" s="8" t="s">
        <v>264</v>
      </c>
      <c r="G162" s="68">
        <f t="shared" si="26"/>
        <v>0</v>
      </c>
      <c r="H162" s="27"/>
      <c r="I162" s="27">
        <f t="shared" si="27"/>
        <v>0</v>
      </c>
      <c r="J162" s="27"/>
    </row>
    <row r="163" spans="1:10" s="9" customFormat="1" ht="14.25" hidden="1">
      <c r="A163" s="124" t="s">
        <v>45</v>
      </c>
      <c r="B163" s="7" t="s">
        <v>57</v>
      </c>
      <c r="C163" s="7" t="s">
        <v>35</v>
      </c>
      <c r="D163" s="7"/>
      <c r="E163" s="7"/>
      <c r="F163" s="7"/>
      <c r="G163" s="68">
        <f t="shared" si="26"/>
        <v>0</v>
      </c>
      <c r="H163" s="25">
        <f aca="true" t="shared" si="28" ref="H163:J164">H164</f>
        <v>0</v>
      </c>
      <c r="I163" s="25">
        <f t="shared" si="28"/>
        <v>0</v>
      </c>
      <c r="J163" s="25">
        <f t="shared" si="28"/>
        <v>0</v>
      </c>
    </row>
    <row r="164" spans="1:10" s="9" customFormat="1" ht="28.5" hidden="1">
      <c r="A164" s="124" t="s">
        <v>2</v>
      </c>
      <c r="B164" s="7" t="s">
        <v>57</v>
      </c>
      <c r="C164" s="7" t="s">
        <v>35</v>
      </c>
      <c r="D164" s="7" t="s">
        <v>23</v>
      </c>
      <c r="E164" s="7"/>
      <c r="F164" s="7"/>
      <c r="G164" s="68">
        <f t="shared" si="26"/>
        <v>0</v>
      </c>
      <c r="H164" s="25">
        <f aca="true" t="shared" si="29" ref="H164:I166">H165</f>
        <v>0</v>
      </c>
      <c r="I164" s="25">
        <f t="shared" si="29"/>
        <v>0</v>
      </c>
      <c r="J164" s="25">
        <f t="shared" si="28"/>
        <v>0</v>
      </c>
    </row>
    <row r="165" spans="1:10" s="5" customFormat="1" ht="47.25" hidden="1">
      <c r="A165" s="128" t="s">
        <v>320</v>
      </c>
      <c r="B165" s="8" t="s">
        <v>57</v>
      </c>
      <c r="C165" s="8" t="s">
        <v>35</v>
      </c>
      <c r="D165" s="8" t="s">
        <v>23</v>
      </c>
      <c r="E165" s="8" t="s">
        <v>168</v>
      </c>
      <c r="F165" s="8"/>
      <c r="G165" s="68">
        <f t="shared" si="26"/>
        <v>0</v>
      </c>
      <c r="H165" s="26">
        <f t="shared" si="29"/>
        <v>0</v>
      </c>
      <c r="I165" s="26">
        <f t="shared" si="29"/>
        <v>0</v>
      </c>
      <c r="J165" s="26">
        <f>J166</f>
        <v>0</v>
      </c>
    </row>
    <row r="166" spans="1:10" s="5" customFormat="1" ht="15" hidden="1">
      <c r="A166" s="49" t="s">
        <v>46</v>
      </c>
      <c r="B166" s="8" t="s">
        <v>57</v>
      </c>
      <c r="C166" s="8" t="s">
        <v>35</v>
      </c>
      <c r="D166" s="8" t="s">
        <v>23</v>
      </c>
      <c r="E166" s="8" t="s">
        <v>169</v>
      </c>
      <c r="F166" s="8"/>
      <c r="G166" s="68">
        <f t="shared" si="26"/>
        <v>0</v>
      </c>
      <c r="H166" s="26">
        <f t="shared" si="29"/>
        <v>0</v>
      </c>
      <c r="I166" s="26">
        <f t="shared" si="29"/>
        <v>0</v>
      </c>
      <c r="J166" s="26">
        <f>J167</f>
        <v>0</v>
      </c>
    </row>
    <row r="167" spans="1:10" s="5" customFormat="1" ht="16.5" customHeight="1" hidden="1">
      <c r="A167" s="45" t="s">
        <v>87</v>
      </c>
      <c r="B167" s="8" t="s">
        <v>57</v>
      </c>
      <c r="C167" s="8" t="s">
        <v>35</v>
      </c>
      <c r="D167" s="8" t="s">
        <v>23</v>
      </c>
      <c r="E167" s="8" t="s">
        <v>169</v>
      </c>
      <c r="F167" s="8" t="s">
        <v>86</v>
      </c>
      <c r="G167" s="68">
        <f t="shared" si="26"/>
        <v>0</v>
      </c>
      <c r="H167" s="26"/>
      <c r="I167" s="26"/>
      <c r="J167" s="26"/>
    </row>
    <row r="168" spans="1:12" s="5" customFormat="1" ht="15">
      <c r="A168" s="124" t="s">
        <v>26</v>
      </c>
      <c r="B168" s="20" t="s">
        <v>57</v>
      </c>
      <c r="C168" s="20" t="s">
        <v>25</v>
      </c>
      <c r="D168" s="14"/>
      <c r="E168" s="14"/>
      <c r="F168" s="14"/>
      <c r="G168" s="68">
        <f t="shared" si="26"/>
        <v>0</v>
      </c>
      <c r="H168" s="24">
        <f>H169+H203+H227+H254+H250</f>
        <v>157666.6</v>
      </c>
      <c r="I168" s="24">
        <f>I169+I203+I227+I254+I250</f>
        <v>159416.40000000002</v>
      </c>
      <c r="J168" s="24">
        <f>J169+J203+J227+J254+J250</f>
        <v>157666.6</v>
      </c>
      <c r="K168" s="28"/>
      <c r="L168" s="28"/>
    </row>
    <row r="169" spans="1:10" s="9" customFormat="1" ht="14.25">
      <c r="A169" s="124" t="s">
        <v>48</v>
      </c>
      <c r="B169" s="7" t="s">
        <v>57</v>
      </c>
      <c r="C169" s="7" t="s">
        <v>25</v>
      </c>
      <c r="D169" s="7" t="s">
        <v>22</v>
      </c>
      <c r="E169" s="7"/>
      <c r="F169" s="7"/>
      <c r="G169" s="68">
        <f t="shared" si="26"/>
        <v>0</v>
      </c>
      <c r="H169" s="25">
        <f>H170+H189</f>
        <v>37039.8</v>
      </c>
      <c r="I169" s="25">
        <f>I170+I189</f>
        <v>37667</v>
      </c>
      <c r="J169" s="25">
        <f>J170+J189</f>
        <v>37039.8</v>
      </c>
    </row>
    <row r="170" spans="1:10" s="5" customFormat="1" ht="42.75">
      <c r="A170" s="116" t="s">
        <v>328</v>
      </c>
      <c r="B170" s="8" t="s">
        <v>57</v>
      </c>
      <c r="C170" s="8" t="s">
        <v>25</v>
      </c>
      <c r="D170" s="8" t="s">
        <v>22</v>
      </c>
      <c r="E170" s="8" t="s">
        <v>192</v>
      </c>
      <c r="F170" s="8"/>
      <c r="G170" s="68">
        <f t="shared" si="26"/>
        <v>0</v>
      </c>
      <c r="H170" s="26">
        <f>H171+H178</f>
        <v>32257.800000000003</v>
      </c>
      <c r="I170" s="26">
        <f>I171+I178</f>
        <v>32885</v>
      </c>
      <c r="J170" s="26">
        <f>J171+J178</f>
        <v>32257.800000000003</v>
      </c>
    </row>
    <row r="171" spans="1:10" s="5" customFormat="1" ht="30">
      <c r="A171" s="119" t="s">
        <v>239</v>
      </c>
      <c r="B171" s="8" t="s">
        <v>57</v>
      </c>
      <c r="C171" s="8" t="s">
        <v>25</v>
      </c>
      <c r="D171" s="8" t="s">
        <v>22</v>
      </c>
      <c r="E171" s="8" t="s">
        <v>193</v>
      </c>
      <c r="F171" s="8"/>
      <c r="G171" s="68">
        <f t="shared" si="26"/>
        <v>0</v>
      </c>
      <c r="H171" s="26">
        <f>H172+H173+H175+H176+H177+H174</f>
        <v>17866.9</v>
      </c>
      <c r="I171" s="26">
        <f>I172+I173+I175+I176+I177+I174</f>
        <v>18181.9</v>
      </c>
      <c r="J171" s="26">
        <f>J172+J173+J175+J176+J177+J174</f>
        <v>17866.9</v>
      </c>
    </row>
    <row r="172" spans="1:10" s="5" customFormat="1" ht="15">
      <c r="A172" s="33" t="s">
        <v>208</v>
      </c>
      <c r="B172" s="8" t="s">
        <v>57</v>
      </c>
      <c r="C172" s="8" t="s">
        <v>25</v>
      </c>
      <c r="D172" s="8" t="s">
        <v>22</v>
      </c>
      <c r="E172" s="8" t="s">
        <v>193</v>
      </c>
      <c r="F172" s="8" t="s">
        <v>93</v>
      </c>
      <c r="G172" s="68">
        <f t="shared" si="26"/>
        <v>0</v>
      </c>
      <c r="H172" s="120">
        <v>7305.6</v>
      </c>
      <c r="I172" s="26">
        <v>7305.6</v>
      </c>
      <c r="J172" s="120">
        <v>7305.6</v>
      </c>
    </row>
    <row r="173" spans="1:10" s="5" customFormat="1" ht="30">
      <c r="A173" s="33" t="s">
        <v>104</v>
      </c>
      <c r="B173" s="8" t="s">
        <v>57</v>
      </c>
      <c r="C173" s="8" t="s">
        <v>25</v>
      </c>
      <c r="D173" s="8" t="s">
        <v>22</v>
      </c>
      <c r="E173" s="8" t="s">
        <v>193</v>
      </c>
      <c r="F173" s="8" t="s">
        <v>103</v>
      </c>
      <c r="G173" s="68">
        <f t="shared" si="26"/>
        <v>0</v>
      </c>
      <c r="H173" s="120">
        <v>45</v>
      </c>
      <c r="I173" s="120">
        <v>45</v>
      </c>
      <c r="J173" s="120">
        <v>45</v>
      </c>
    </row>
    <row r="174" spans="1:10" s="5" customFormat="1" ht="47.25" customHeight="1">
      <c r="A174" s="37" t="s">
        <v>210</v>
      </c>
      <c r="B174" s="8" t="s">
        <v>57</v>
      </c>
      <c r="C174" s="8" t="s">
        <v>25</v>
      </c>
      <c r="D174" s="8" t="s">
        <v>22</v>
      </c>
      <c r="E174" s="8" t="s">
        <v>193</v>
      </c>
      <c r="F174" s="8" t="s">
        <v>133</v>
      </c>
      <c r="G174" s="68">
        <f t="shared" si="26"/>
        <v>0</v>
      </c>
      <c r="H174" s="120">
        <v>2206.3</v>
      </c>
      <c r="I174" s="120">
        <v>2206.3</v>
      </c>
      <c r="J174" s="120">
        <v>2206.3</v>
      </c>
    </row>
    <row r="175" spans="1:10" s="5" customFormat="1" ht="30">
      <c r="A175" s="33" t="s">
        <v>87</v>
      </c>
      <c r="B175" s="8" t="s">
        <v>57</v>
      </c>
      <c r="C175" s="8" t="s">
        <v>25</v>
      </c>
      <c r="D175" s="8" t="s">
        <v>22</v>
      </c>
      <c r="E175" s="8" t="s">
        <v>193</v>
      </c>
      <c r="F175" s="63" t="s">
        <v>86</v>
      </c>
      <c r="G175" s="68">
        <f t="shared" si="26"/>
        <v>0</v>
      </c>
      <c r="H175" s="120">
        <f>8250-280</f>
        <v>7970</v>
      </c>
      <c r="I175" s="120">
        <f>8500-15-210</f>
        <v>8275</v>
      </c>
      <c r="J175" s="120">
        <v>7970</v>
      </c>
    </row>
    <row r="176" spans="1:10" s="5" customFormat="1" ht="16.5" customHeight="1">
      <c r="A176" s="73" t="s">
        <v>108</v>
      </c>
      <c r="B176" s="8" t="s">
        <v>57</v>
      </c>
      <c r="C176" s="8" t="s">
        <v>25</v>
      </c>
      <c r="D176" s="8" t="s">
        <v>22</v>
      </c>
      <c r="E176" s="8" t="s">
        <v>193</v>
      </c>
      <c r="F176" s="63" t="s">
        <v>106</v>
      </c>
      <c r="G176" s="68">
        <f t="shared" si="26"/>
        <v>0</v>
      </c>
      <c r="H176" s="120">
        <v>340</v>
      </c>
      <c r="I176" s="120">
        <v>350</v>
      </c>
      <c r="J176" s="120">
        <v>340</v>
      </c>
    </row>
    <row r="177" spans="1:10" s="5" customFormat="1" ht="15" hidden="1">
      <c r="A177" s="73" t="s">
        <v>109</v>
      </c>
      <c r="B177" s="8" t="s">
        <v>57</v>
      </c>
      <c r="C177" s="8" t="s">
        <v>25</v>
      </c>
      <c r="D177" s="8" t="s">
        <v>22</v>
      </c>
      <c r="E177" s="8" t="s">
        <v>193</v>
      </c>
      <c r="F177" s="63" t="s">
        <v>107</v>
      </c>
      <c r="G177" s="68">
        <f t="shared" si="26"/>
        <v>0</v>
      </c>
      <c r="H177" s="120"/>
      <c r="I177" s="120"/>
      <c r="J177" s="120"/>
    </row>
    <row r="178" spans="1:10" s="9" customFormat="1" ht="60">
      <c r="A178" s="161" t="s">
        <v>290</v>
      </c>
      <c r="B178" s="18" t="s">
        <v>57</v>
      </c>
      <c r="C178" s="18" t="s">
        <v>25</v>
      </c>
      <c r="D178" s="18" t="s">
        <v>22</v>
      </c>
      <c r="E178" s="18" t="s">
        <v>194</v>
      </c>
      <c r="F178" s="18"/>
      <c r="G178" s="68">
        <f aca="true" t="shared" si="30" ref="G178:G202">H178-J178</f>
        <v>0</v>
      </c>
      <c r="H178" s="27">
        <f>H179+H183+H187</f>
        <v>14390.9</v>
      </c>
      <c r="I178" s="27">
        <f>I179+I183+I187</f>
        <v>14703.1</v>
      </c>
      <c r="J178" s="27">
        <f>J179+J183+J187</f>
        <v>14390.9</v>
      </c>
    </row>
    <row r="179" spans="1:10" s="9" customFormat="1" ht="60">
      <c r="A179" s="45" t="s">
        <v>291</v>
      </c>
      <c r="B179" s="18" t="s">
        <v>57</v>
      </c>
      <c r="C179" s="18" t="s">
        <v>25</v>
      </c>
      <c r="D179" s="18" t="s">
        <v>22</v>
      </c>
      <c r="E179" s="18" t="s">
        <v>258</v>
      </c>
      <c r="F179" s="18"/>
      <c r="G179" s="68">
        <f t="shared" si="30"/>
        <v>0</v>
      </c>
      <c r="H179" s="27">
        <f>H180+H181+H182</f>
        <v>10959.2</v>
      </c>
      <c r="I179" s="27">
        <f>I180+I181+I182</f>
        <v>11084.3</v>
      </c>
      <c r="J179" s="27">
        <f>J180+J181+J182</f>
        <v>10959.2</v>
      </c>
    </row>
    <row r="180" spans="1:10" s="9" customFormat="1" ht="15">
      <c r="A180" s="33" t="s">
        <v>208</v>
      </c>
      <c r="B180" s="18" t="s">
        <v>57</v>
      </c>
      <c r="C180" s="18" t="s">
        <v>25</v>
      </c>
      <c r="D180" s="18" t="s">
        <v>22</v>
      </c>
      <c r="E180" s="18" t="s">
        <v>258</v>
      </c>
      <c r="F180" s="18" t="s">
        <v>93</v>
      </c>
      <c r="G180" s="68">
        <f t="shared" si="30"/>
        <v>0</v>
      </c>
      <c r="H180" s="27">
        <v>8417.2</v>
      </c>
      <c r="I180" s="27">
        <v>8513.3</v>
      </c>
      <c r="J180" s="27">
        <v>8417.2</v>
      </c>
    </row>
    <row r="181" spans="1:10" s="9" customFormat="1" ht="30" hidden="1">
      <c r="A181" s="33" t="s">
        <v>104</v>
      </c>
      <c r="B181" s="18" t="s">
        <v>57</v>
      </c>
      <c r="C181" s="18" t="s">
        <v>25</v>
      </c>
      <c r="D181" s="18" t="s">
        <v>22</v>
      </c>
      <c r="E181" s="18" t="s">
        <v>258</v>
      </c>
      <c r="F181" s="18" t="s">
        <v>103</v>
      </c>
      <c r="G181" s="68">
        <f t="shared" si="30"/>
        <v>0</v>
      </c>
      <c r="H181" s="27"/>
      <c r="I181" s="27"/>
      <c r="J181" s="27"/>
    </row>
    <row r="182" spans="1:10" s="9" customFormat="1" ht="47.25" customHeight="1">
      <c r="A182" s="37" t="s">
        <v>210</v>
      </c>
      <c r="B182" s="18" t="s">
        <v>57</v>
      </c>
      <c r="C182" s="18" t="s">
        <v>25</v>
      </c>
      <c r="D182" s="18" t="s">
        <v>22</v>
      </c>
      <c r="E182" s="18" t="s">
        <v>258</v>
      </c>
      <c r="F182" s="18" t="s">
        <v>133</v>
      </c>
      <c r="G182" s="68">
        <f t="shared" si="30"/>
        <v>0</v>
      </c>
      <c r="H182" s="27">
        <v>2542</v>
      </c>
      <c r="I182" s="27">
        <v>2571</v>
      </c>
      <c r="J182" s="27">
        <v>2542</v>
      </c>
    </row>
    <row r="183" spans="1:10" s="9" customFormat="1" ht="45">
      <c r="A183" s="37" t="s">
        <v>292</v>
      </c>
      <c r="B183" s="18" t="s">
        <v>57</v>
      </c>
      <c r="C183" s="18" t="s">
        <v>25</v>
      </c>
      <c r="D183" s="18" t="s">
        <v>22</v>
      </c>
      <c r="E183" s="18" t="s">
        <v>259</v>
      </c>
      <c r="F183" s="18"/>
      <c r="G183" s="68">
        <f t="shared" si="30"/>
        <v>0</v>
      </c>
      <c r="H183" s="27">
        <f>H184+H185+H186</f>
        <v>3063.7999999999997</v>
      </c>
      <c r="I183" s="27">
        <f>I184+I185+I186</f>
        <v>3098.7</v>
      </c>
      <c r="J183" s="27">
        <f>J184+J185+J186</f>
        <v>3063.7999999999997</v>
      </c>
    </row>
    <row r="184" spans="1:10" s="9" customFormat="1" ht="15">
      <c r="A184" s="33" t="s">
        <v>208</v>
      </c>
      <c r="B184" s="18" t="s">
        <v>57</v>
      </c>
      <c r="C184" s="18" t="s">
        <v>25</v>
      </c>
      <c r="D184" s="18" t="s">
        <v>22</v>
      </c>
      <c r="E184" s="18" t="s">
        <v>259</v>
      </c>
      <c r="F184" s="18" t="s">
        <v>93</v>
      </c>
      <c r="G184" s="68">
        <f t="shared" si="30"/>
        <v>0</v>
      </c>
      <c r="H184" s="27">
        <v>2353.2</v>
      </c>
      <c r="I184" s="27">
        <v>2380</v>
      </c>
      <c r="J184" s="27">
        <v>2353.2</v>
      </c>
    </row>
    <row r="185" spans="1:10" s="9" customFormat="1" ht="30" hidden="1">
      <c r="A185" s="33" t="s">
        <v>104</v>
      </c>
      <c r="B185" s="18" t="s">
        <v>57</v>
      </c>
      <c r="C185" s="18" t="s">
        <v>25</v>
      </c>
      <c r="D185" s="18" t="s">
        <v>22</v>
      </c>
      <c r="E185" s="18" t="s">
        <v>259</v>
      </c>
      <c r="F185" s="18" t="s">
        <v>103</v>
      </c>
      <c r="G185" s="68">
        <f t="shared" si="30"/>
        <v>0</v>
      </c>
      <c r="H185" s="27"/>
      <c r="I185" s="27"/>
      <c r="J185" s="27"/>
    </row>
    <row r="186" spans="1:10" s="9" customFormat="1" ht="47.25" customHeight="1">
      <c r="A186" s="37" t="s">
        <v>210</v>
      </c>
      <c r="B186" s="18" t="s">
        <v>57</v>
      </c>
      <c r="C186" s="18" t="s">
        <v>25</v>
      </c>
      <c r="D186" s="18" t="s">
        <v>22</v>
      </c>
      <c r="E186" s="18" t="s">
        <v>259</v>
      </c>
      <c r="F186" s="18" t="s">
        <v>133</v>
      </c>
      <c r="G186" s="68">
        <f t="shared" si="30"/>
        <v>0</v>
      </c>
      <c r="H186" s="27">
        <v>710.6</v>
      </c>
      <c r="I186" s="27">
        <v>718.7</v>
      </c>
      <c r="J186" s="27">
        <v>710.6</v>
      </c>
    </row>
    <row r="187" spans="1:10" s="9" customFormat="1" ht="47.25" customHeight="1">
      <c r="A187" s="37" t="s">
        <v>293</v>
      </c>
      <c r="B187" s="18" t="s">
        <v>57</v>
      </c>
      <c r="C187" s="18" t="s">
        <v>25</v>
      </c>
      <c r="D187" s="18" t="s">
        <v>22</v>
      </c>
      <c r="E187" s="18" t="s">
        <v>260</v>
      </c>
      <c r="F187" s="18"/>
      <c r="G187" s="68">
        <f t="shared" si="30"/>
        <v>0</v>
      </c>
      <c r="H187" s="27">
        <f>H188</f>
        <v>367.9</v>
      </c>
      <c r="I187" s="27">
        <f>I188</f>
        <v>520.1</v>
      </c>
      <c r="J187" s="27">
        <f>J188</f>
        <v>367.9</v>
      </c>
    </row>
    <row r="188" spans="1:10" s="9" customFormat="1" ht="30">
      <c r="A188" s="52" t="s">
        <v>87</v>
      </c>
      <c r="B188" s="18" t="s">
        <v>57</v>
      </c>
      <c r="C188" s="18" t="s">
        <v>25</v>
      </c>
      <c r="D188" s="18" t="s">
        <v>22</v>
      </c>
      <c r="E188" s="18" t="s">
        <v>260</v>
      </c>
      <c r="F188" s="18" t="s">
        <v>86</v>
      </c>
      <c r="G188" s="68">
        <f t="shared" si="30"/>
        <v>0</v>
      </c>
      <c r="H188" s="27">
        <v>367.9</v>
      </c>
      <c r="I188" s="27">
        <v>520.1</v>
      </c>
      <c r="J188" s="27">
        <v>367.9</v>
      </c>
    </row>
    <row r="189" spans="1:10" s="9" customFormat="1" ht="28.5">
      <c r="A189" s="138" t="s">
        <v>329</v>
      </c>
      <c r="B189" s="8" t="s">
        <v>57</v>
      </c>
      <c r="C189" s="8" t="s">
        <v>25</v>
      </c>
      <c r="D189" s="8" t="s">
        <v>22</v>
      </c>
      <c r="E189" s="8" t="s">
        <v>195</v>
      </c>
      <c r="F189" s="18"/>
      <c r="G189" s="68">
        <f t="shared" si="30"/>
        <v>0</v>
      </c>
      <c r="H189" s="27">
        <f>H192+H190</f>
        <v>4782</v>
      </c>
      <c r="I189" s="27">
        <f>I192+I190</f>
        <v>4782</v>
      </c>
      <c r="J189" s="27">
        <f>J192+J190</f>
        <v>4782</v>
      </c>
    </row>
    <row r="190" spans="1:10" s="9" customFormat="1" ht="30">
      <c r="A190" s="44" t="s">
        <v>235</v>
      </c>
      <c r="B190" s="8" t="s">
        <v>57</v>
      </c>
      <c r="C190" s="8" t="s">
        <v>25</v>
      </c>
      <c r="D190" s="8" t="s">
        <v>22</v>
      </c>
      <c r="E190" s="8" t="s">
        <v>196</v>
      </c>
      <c r="F190" s="18"/>
      <c r="G190" s="68">
        <f t="shared" si="30"/>
        <v>0</v>
      </c>
      <c r="H190" s="27">
        <f>H191</f>
        <v>1110</v>
      </c>
      <c r="I190" s="27">
        <f>I191</f>
        <v>1110</v>
      </c>
      <c r="J190" s="27">
        <f>J191</f>
        <v>1110</v>
      </c>
    </row>
    <row r="191" spans="1:10" s="9" customFormat="1" ht="30">
      <c r="A191" s="37" t="s">
        <v>87</v>
      </c>
      <c r="B191" s="8" t="s">
        <v>57</v>
      </c>
      <c r="C191" s="8" t="s">
        <v>25</v>
      </c>
      <c r="D191" s="8" t="s">
        <v>22</v>
      </c>
      <c r="E191" s="8" t="s">
        <v>196</v>
      </c>
      <c r="F191" s="18" t="s">
        <v>86</v>
      </c>
      <c r="G191" s="68">
        <f t="shared" si="30"/>
        <v>0</v>
      </c>
      <c r="H191" s="27">
        <v>1110</v>
      </c>
      <c r="I191" s="27">
        <v>1110</v>
      </c>
      <c r="J191" s="27">
        <v>1110</v>
      </c>
    </row>
    <row r="192" spans="1:10" s="9" customFormat="1" ht="45">
      <c r="A192" s="45" t="s">
        <v>294</v>
      </c>
      <c r="B192" s="18" t="s">
        <v>57</v>
      </c>
      <c r="C192" s="18" t="s">
        <v>25</v>
      </c>
      <c r="D192" s="18" t="s">
        <v>22</v>
      </c>
      <c r="E192" s="18" t="s">
        <v>266</v>
      </c>
      <c r="F192" s="18"/>
      <c r="G192" s="68">
        <f t="shared" si="30"/>
        <v>0</v>
      </c>
      <c r="H192" s="27">
        <f>H193+H197+H201</f>
        <v>3672</v>
      </c>
      <c r="I192" s="27">
        <f>I193+I197+I201</f>
        <v>3672</v>
      </c>
      <c r="J192" s="27">
        <f>J193+J197+J201</f>
        <v>3672</v>
      </c>
    </row>
    <row r="193" spans="1:10" s="9" customFormat="1" ht="75">
      <c r="A193" s="45" t="s">
        <v>295</v>
      </c>
      <c r="B193" s="18" t="s">
        <v>57</v>
      </c>
      <c r="C193" s="18" t="s">
        <v>25</v>
      </c>
      <c r="D193" s="18" t="s">
        <v>22</v>
      </c>
      <c r="E193" s="18" t="s">
        <v>267</v>
      </c>
      <c r="F193" s="18"/>
      <c r="G193" s="68">
        <f t="shared" si="30"/>
        <v>0</v>
      </c>
      <c r="H193" s="27">
        <f>H194+H195+H196</f>
        <v>2728.9</v>
      </c>
      <c r="I193" s="27">
        <f>I194+I195+I196</f>
        <v>2728.9</v>
      </c>
      <c r="J193" s="27">
        <f>J194+J195+J196</f>
        <v>2728.9</v>
      </c>
    </row>
    <row r="194" spans="1:10" s="9" customFormat="1" ht="15">
      <c r="A194" s="37" t="s">
        <v>208</v>
      </c>
      <c r="B194" s="18" t="s">
        <v>57</v>
      </c>
      <c r="C194" s="18" t="s">
        <v>25</v>
      </c>
      <c r="D194" s="18" t="s">
        <v>22</v>
      </c>
      <c r="E194" s="18" t="s">
        <v>267</v>
      </c>
      <c r="F194" s="18" t="s">
        <v>93</v>
      </c>
      <c r="G194" s="68">
        <f t="shared" si="30"/>
        <v>0</v>
      </c>
      <c r="H194" s="27">
        <v>2095.9</v>
      </c>
      <c r="I194" s="27">
        <v>2095.9</v>
      </c>
      <c r="J194" s="27">
        <v>2095.9</v>
      </c>
    </row>
    <row r="195" spans="1:10" s="9" customFormat="1" ht="30" hidden="1">
      <c r="A195" s="37" t="s">
        <v>104</v>
      </c>
      <c r="B195" s="18" t="s">
        <v>57</v>
      </c>
      <c r="C195" s="18" t="s">
        <v>25</v>
      </c>
      <c r="D195" s="18" t="s">
        <v>22</v>
      </c>
      <c r="E195" s="18" t="s">
        <v>267</v>
      </c>
      <c r="F195" s="18" t="s">
        <v>103</v>
      </c>
      <c r="G195" s="68">
        <f t="shared" si="30"/>
        <v>0</v>
      </c>
      <c r="H195" s="27"/>
      <c r="I195" s="27"/>
      <c r="J195" s="27"/>
    </row>
    <row r="196" spans="1:10" s="9" customFormat="1" ht="46.5" customHeight="1">
      <c r="A196" s="37" t="s">
        <v>209</v>
      </c>
      <c r="B196" s="18" t="s">
        <v>57</v>
      </c>
      <c r="C196" s="18" t="s">
        <v>25</v>
      </c>
      <c r="D196" s="18" t="s">
        <v>22</v>
      </c>
      <c r="E196" s="18" t="s">
        <v>267</v>
      </c>
      <c r="F196" s="18" t="s">
        <v>133</v>
      </c>
      <c r="G196" s="68">
        <f t="shared" si="30"/>
        <v>0</v>
      </c>
      <c r="H196" s="27">
        <v>633</v>
      </c>
      <c r="I196" s="27">
        <v>633</v>
      </c>
      <c r="J196" s="27">
        <v>633</v>
      </c>
    </row>
    <row r="197" spans="1:10" s="9" customFormat="1" ht="65.25" customHeight="1">
      <c r="A197" s="66" t="s">
        <v>296</v>
      </c>
      <c r="B197" s="18" t="s">
        <v>57</v>
      </c>
      <c r="C197" s="18" t="s">
        <v>25</v>
      </c>
      <c r="D197" s="18" t="s">
        <v>22</v>
      </c>
      <c r="E197" s="18" t="s">
        <v>268</v>
      </c>
      <c r="F197" s="18"/>
      <c r="G197" s="68">
        <f t="shared" si="30"/>
        <v>0</v>
      </c>
      <c r="H197" s="27">
        <f>H198+H199+H200</f>
        <v>917.0999999999999</v>
      </c>
      <c r="I197" s="27">
        <f>I198+I199+I200</f>
        <v>917.0999999999999</v>
      </c>
      <c r="J197" s="27">
        <f>J198+J199+J200</f>
        <v>917.0999999999999</v>
      </c>
    </row>
    <row r="198" spans="1:10" s="9" customFormat="1" ht="15">
      <c r="A198" s="37" t="s">
        <v>208</v>
      </c>
      <c r="B198" s="18" t="s">
        <v>57</v>
      </c>
      <c r="C198" s="18" t="s">
        <v>25</v>
      </c>
      <c r="D198" s="18" t="s">
        <v>22</v>
      </c>
      <c r="E198" s="18" t="s">
        <v>262</v>
      </c>
      <c r="F198" s="18" t="s">
        <v>93</v>
      </c>
      <c r="G198" s="68">
        <f t="shared" si="30"/>
        <v>0</v>
      </c>
      <c r="H198" s="27">
        <v>704.4</v>
      </c>
      <c r="I198" s="27">
        <v>704.4</v>
      </c>
      <c r="J198" s="27">
        <v>704.4</v>
      </c>
    </row>
    <row r="199" spans="1:10" s="9" customFormat="1" ht="30" hidden="1">
      <c r="A199" s="37" t="s">
        <v>104</v>
      </c>
      <c r="B199" s="18" t="s">
        <v>57</v>
      </c>
      <c r="C199" s="18" t="s">
        <v>25</v>
      </c>
      <c r="D199" s="18" t="s">
        <v>22</v>
      </c>
      <c r="E199" s="18" t="s">
        <v>268</v>
      </c>
      <c r="F199" s="18" t="s">
        <v>103</v>
      </c>
      <c r="G199" s="68">
        <f t="shared" si="30"/>
        <v>0</v>
      </c>
      <c r="H199" s="27"/>
      <c r="I199" s="27"/>
      <c r="J199" s="27"/>
    </row>
    <row r="200" spans="1:10" s="9" customFormat="1" ht="45.75" customHeight="1">
      <c r="A200" s="37" t="s">
        <v>209</v>
      </c>
      <c r="B200" s="18" t="s">
        <v>57</v>
      </c>
      <c r="C200" s="18" t="s">
        <v>25</v>
      </c>
      <c r="D200" s="18" t="s">
        <v>22</v>
      </c>
      <c r="E200" s="18" t="s">
        <v>268</v>
      </c>
      <c r="F200" s="18" t="s">
        <v>133</v>
      </c>
      <c r="G200" s="68">
        <f t="shared" si="30"/>
        <v>0</v>
      </c>
      <c r="H200" s="27">
        <v>212.7</v>
      </c>
      <c r="I200" s="27">
        <v>212.7</v>
      </c>
      <c r="J200" s="27">
        <v>212.7</v>
      </c>
    </row>
    <row r="201" spans="1:10" s="9" customFormat="1" ht="60">
      <c r="A201" s="66" t="s">
        <v>270</v>
      </c>
      <c r="B201" s="18" t="s">
        <v>57</v>
      </c>
      <c r="C201" s="18" t="s">
        <v>25</v>
      </c>
      <c r="D201" s="18" t="s">
        <v>22</v>
      </c>
      <c r="E201" s="18" t="s">
        <v>269</v>
      </c>
      <c r="F201" s="18"/>
      <c r="G201" s="68">
        <f t="shared" si="30"/>
        <v>0</v>
      </c>
      <c r="H201" s="27">
        <f>H202</f>
        <v>26</v>
      </c>
      <c r="I201" s="27">
        <f>I202</f>
        <v>26</v>
      </c>
      <c r="J201" s="27">
        <f>J202</f>
        <v>26</v>
      </c>
    </row>
    <row r="202" spans="1:10" s="9" customFormat="1" ht="30">
      <c r="A202" s="44" t="s">
        <v>87</v>
      </c>
      <c r="B202" s="18" t="s">
        <v>57</v>
      </c>
      <c r="C202" s="18" t="s">
        <v>25</v>
      </c>
      <c r="D202" s="18" t="s">
        <v>22</v>
      </c>
      <c r="E202" s="18" t="s">
        <v>269</v>
      </c>
      <c r="F202" s="18" t="s">
        <v>86</v>
      </c>
      <c r="G202" s="68">
        <f t="shared" si="30"/>
        <v>0</v>
      </c>
      <c r="H202" s="27">
        <v>26</v>
      </c>
      <c r="I202" s="27">
        <v>26</v>
      </c>
      <c r="J202" s="27">
        <v>26</v>
      </c>
    </row>
    <row r="203" spans="1:10" s="9" customFormat="1" ht="14.25">
      <c r="A203" s="124" t="s">
        <v>28</v>
      </c>
      <c r="B203" s="7" t="s">
        <v>57</v>
      </c>
      <c r="C203" s="7" t="s">
        <v>25</v>
      </c>
      <c r="D203" s="7" t="s">
        <v>27</v>
      </c>
      <c r="E203" s="7"/>
      <c r="F203" s="7"/>
      <c r="G203" s="68">
        <f aca="true" t="shared" si="31" ref="G203:G209">H203-J203</f>
        <v>0</v>
      </c>
      <c r="H203" s="25">
        <f>H204+H221</f>
        <v>109031.09999999999</v>
      </c>
      <c r="I203" s="25">
        <f>I204+I221</f>
        <v>110053.7</v>
      </c>
      <c r="J203" s="25">
        <f>J204+J221</f>
        <v>109031.09999999999</v>
      </c>
    </row>
    <row r="204" spans="1:10" s="5" customFormat="1" ht="28.5">
      <c r="A204" s="116" t="s">
        <v>329</v>
      </c>
      <c r="B204" s="8" t="s">
        <v>57</v>
      </c>
      <c r="C204" s="8" t="s">
        <v>25</v>
      </c>
      <c r="D204" s="8" t="s">
        <v>27</v>
      </c>
      <c r="E204" s="8" t="s">
        <v>195</v>
      </c>
      <c r="F204" s="8"/>
      <c r="G204" s="68">
        <f t="shared" si="31"/>
        <v>0</v>
      </c>
      <c r="H204" s="26">
        <f>H210+H205</f>
        <v>105053.09999999999</v>
      </c>
      <c r="I204" s="26">
        <f>I210+I205</f>
        <v>106075.7</v>
      </c>
      <c r="J204" s="26">
        <f>J210+J205</f>
        <v>105053.09999999999</v>
      </c>
    </row>
    <row r="205" spans="1:10" s="5" customFormat="1" ht="30">
      <c r="A205" s="52" t="s">
        <v>235</v>
      </c>
      <c r="B205" s="8" t="s">
        <v>57</v>
      </c>
      <c r="C205" s="8" t="s">
        <v>25</v>
      </c>
      <c r="D205" s="8" t="s">
        <v>27</v>
      </c>
      <c r="E205" s="8" t="s">
        <v>196</v>
      </c>
      <c r="F205" s="8"/>
      <c r="G205" s="68">
        <f t="shared" si="31"/>
        <v>0</v>
      </c>
      <c r="H205" s="26">
        <f>H206+H207+H208+H209</f>
        <v>18870</v>
      </c>
      <c r="I205" s="26">
        <f>I206+I207+I208+I209</f>
        <v>19070</v>
      </c>
      <c r="J205" s="26">
        <f>J206+J207+J208+J209</f>
        <v>18870</v>
      </c>
    </row>
    <row r="206" spans="1:10" s="5" customFormat="1" ht="30">
      <c r="A206" s="52" t="s">
        <v>104</v>
      </c>
      <c r="B206" s="8" t="s">
        <v>57</v>
      </c>
      <c r="C206" s="8" t="s">
        <v>25</v>
      </c>
      <c r="D206" s="8" t="s">
        <v>27</v>
      </c>
      <c r="E206" s="8" t="s">
        <v>196</v>
      </c>
      <c r="F206" s="8" t="s">
        <v>103</v>
      </c>
      <c r="G206" s="68">
        <f t="shared" si="31"/>
        <v>0</v>
      </c>
      <c r="H206" s="26">
        <v>180</v>
      </c>
      <c r="I206" s="26">
        <v>180</v>
      </c>
      <c r="J206" s="26">
        <v>180</v>
      </c>
    </row>
    <row r="207" spans="1:10" s="5" customFormat="1" ht="30">
      <c r="A207" s="52" t="s">
        <v>87</v>
      </c>
      <c r="B207" s="8" t="s">
        <v>57</v>
      </c>
      <c r="C207" s="8" t="s">
        <v>25</v>
      </c>
      <c r="D207" s="8" t="s">
        <v>27</v>
      </c>
      <c r="E207" s="8" t="s">
        <v>196</v>
      </c>
      <c r="F207" s="8" t="s">
        <v>86</v>
      </c>
      <c r="G207" s="68">
        <f t="shared" si="31"/>
        <v>0</v>
      </c>
      <c r="H207" s="120">
        <f>19200-400-1110</f>
        <v>17690</v>
      </c>
      <c r="I207" s="26">
        <f>19000-1110</f>
        <v>17890</v>
      </c>
      <c r="J207" s="120">
        <v>17690</v>
      </c>
    </row>
    <row r="208" spans="1:10" s="5" customFormat="1" ht="15" customHeight="1">
      <c r="A208" s="52" t="s">
        <v>108</v>
      </c>
      <c r="B208" s="8" t="s">
        <v>57</v>
      </c>
      <c r="C208" s="8" t="s">
        <v>25</v>
      </c>
      <c r="D208" s="8" t="s">
        <v>27</v>
      </c>
      <c r="E208" s="8" t="s">
        <v>196</v>
      </c>
      <c r="F208" s="8" t="s">
        <v>106</v>
      </c>
      <c r="G208" s="68">
        <f t="shared" si="31"/>
        <v>0</v>
      </c>
      <c r="H208" s="120">
        <v>1000</v>
      </c>
      <c r="I208" s="120">
        <v>1000</v>
      </c>
      <c r="J208" s="120">
        <v>1000</v>
      </c>
    </row>
    <row r="209" spans="1:10" s="5" customFormat="1" ht="16.5" customHeight="1" hidden="1">
      <c r="A209" s="49" t="s">
        <v>109</v>
      </c>
      <c r="B209" s="8" t="s">
        <v>57</v>
      </c>
      <c r="C209" s="8" t="s">
        <v>25</v>
      </c>
      <c r="D209" s="8" t="s">
        <v>27</v>
      </c>
      <c r="E209" s="8" t="s">
        <v>196</v>
      </c>
      <c r="F209" s="63" t="s">
        <v>107</v>
      </c>
      <c r="G209" s="68">
        <f t="shared" si="31"/>
        <v>0</v>
      </c>
      <c r="H209" s="120"/>
      <c r="I209" s="120"/>
      <c r="J209" s="120"/>
    </row>
    <row r="210" spans="1:10" s="5" customFormat="1" ht="60.75" customHeight="1">
      <c r="A210" s="161" t="s">
        <v>347</v>
      </c>
      <c r="B210" s="18" t="s">
        <v>57</v>
      </c>
      <c r="C210" s="18" t="s">
        <v>25</v>
      </c>
      <c r="D210" s="18" t="s">
        <v>27</v>
      </c>
      <c r="E210" s="18" t="s">
        <v>197</v>
      </c>
      <c r="F210" s="18"/>
      <c r="G210" s="68">
        <f aca="true" t="shared" si="32" ref="G210:G220">H210-J210</f>
        <v>0</v>
      </c>
      <c r="H210" s="120">
        <f>H211+H215+H219</f>
        <v>86183.09999999999</v>
      </c>
      <c r="I210" s="120">
        <f>I211+I215+I219</f>
        <v>87005.7</v>
      </c>
      <c r="J210" s="120">
        <f>J211+J215+J219</f>
        <v>86183.09999999999</v>
      </c>
    </row>
    <row r="211" spans="1:10" s="5" customFormat="1" ht="45">
      <c r="A211" s="45" t="s">
        <v>300</v>
      </c>
      <c r="B211" s="18" t="s">
        <v>57</v>
      </c>
      <c r="C211" s="18" t="s">
        <v>25</v>
      </c>
      <c r="D211" s="18" t="s">
        <v>27</v>
      </c>
      <c r="E211" s="18" t="s">
        <v>261</v>
      </c>
      <c r="F211" s="18"/>
      <c r="G211" s="68">
        <f t="shared" si="32"/>
        <v>0</v>
      </c>
      <c r="H211" s="120">
        <f>H212+H214+H213</f>
        <v>62731.4</v>
      </c>
      <c r="I211" s="120">
        <f>I212+I214+I213</f>
        <v>63142.7</v>
      </c>
      <c r="J211" s="120">
        <f>J212+J214+J213</f>
        <v>62731.4</v>
      </c>
    </row>
    <row r="212" spans="1:10" s="5" customFormat="1" ht="15">
      <c r="A212" s="33" t="s">
        <v>208</v>
      </c>
      <c r="B212" s="18" t="s">
        <v>57</v>
      </c>
      <c r="C212" s="18" t="s">
        <v>25</v>
      </c>
      <c r="D212" s="18" t="s">
        <v>27</v>
      </c>
      <c r="E212" s="18" t="s">
        <v>261</v>
      </c>
      <c r="F212" s="18" t="s">
        <v>93</v>
      </c>
      <c r="G212" s="68">
        <f t="shared" si="32"/>
        <v>0</v>
      </c>
      <c r="H212" s="120">
        <v>48180.8</v>
      </c>
      <c r="I212" s="120">
        <v>48496.7</v>
      </c>
      <c r="J212" s="120">
        <v>48180.8</v>
      </c>
    </row>
    <row r="213" spans="1:10" s="5" customFormat="1" ht="30" hidden="1">
      <c r="A213" s="33" t="s">
        <v>104</v>
      </c>
      <c r="B213" s="18" t="s">
        <v>57</v>
      </c>
      <c r="C213" s="18" t="s">
        <v>25</v>
      </c>
      <c r="D213" s="18" t="s">
        <v>27</v>
      </c>
      <c r="E213" s="18" t="s">
        <v>261</v>
      </c>
      <c r="F213" s="18" t="s">
        <v>103</v>
      </c>
      <c r="G213" s="68">
        <f t="shared" si="32"/>
        <v>0</v>
      </c>
      <c r="H213" s="120"/>
      <c r="I213" s="120"/>
      <c r="J213" s="120"/>
    </row>
    <row r="214" spans="1:10" s="5" customFormat="1" ht="45.75" customHeight="1">
      <c r="A214" s="37" t="s">
        <v>210</v>
      </c>
      <c r="B214" s="18" t="s">
        <v>57</v>
      </c>
      <c r="C214" s="18" t="s">
        <v>25</v>
      </c>
      <c r="D214" s="18" t="s">
        <v>27</v>
      </c>
      <c r="E214" s="18" t="s">
        <v>261</v>
      </c>
      <c r="F214" s="18" t="s">
        <v>133</v>
      </c>
      <c r="G214" s="68">
        <f t="shared" si="32"/>
        <v>0</v>
      </c>
      <c r="H214" s="120">
        <v>14550.6</v>
      </c>
      <c r="I214" s="120">
        <v>14646</v>
      </c>
      <c r="J214" s="120">
        <v>14550.6</v>
      </c>
    </row>
    <row r="215" spans="1:10" s="5" customFormat="1" ht="45.75" customHeight="1">
      <c r="A215" s="66" t="s">
        <v>301</v>
      </c>
      <c r="B215" s="18" t="s">
        <v>57</v>
      </c>
      <c r="C215" s="18" t="s">
        <v>25</v>
      </c>
      <c r="D215" s="18" t="s">
        <v>27</v>
      </c>
      <c r="E215" s="18" t="s">
        <v>262</v>
      </c>
      <c r="F215" s="18"/>
      <c r="G215" s="68">
        <f t="shared" si="32"/>
        <v>0</v>
      </c>
      <c r="H215" s="120">
        <f>H216+H217+H218</f>
        <v>17693.5</v>
      </c>
      <c r="I215" s="120">
        <f>I216+I217+I218</f>
        <v>17809.5</v>
      </c>
      <c r="J215" s="120">
        <f>J216+J217+J218</f>
        <v>17693.5</v>
      </c>
    </row>
    <row r="216" spans="1:10" s="5" customFormat="1" ht="15">
      <c r="A216" s="33" t="s">
        <v>208</v>
      </c>
      <c r="B216" s="18" t="s">
        <v>57</v>
      </c>
      <c r="C216" s="18" t="s">
        <v>25</v>
      </c>
      <c r="D216" s="18" t="s">
        <v>27</v>
      </c>
      <c r="E216" s="18" t="s">
        <v>262</v>
      </c>
      <c r="F216" s="18" t="s">
        <v>93</v>
      </c>
      <c r="G216" s="68">
        <f t="shared" si="32"/>
        <v>0</v>
      </c>
      <c r="H216" s="120">
        <v>13589.5</v>
      </c>
      <c r="I216" s="120">
        <v>13678.6</v>
      </c>
      <c r="J216" s="120">
        <v>13589.5</v>
      </c>
    </row>
    <row r="217" spans="1:10" s="5" customFormat="1" ht="30" hidden="1">
      <c r="A217" s="33" t="s">
        <v>104</v>
      </c>
      <c r="B217" s="18" t="s">
        <v>57</v>
      </c>
      <c r="C217" s="18" t="s">
        <v>25</v>
      </c>
      <c r="D217" s="18" t="s">
        <v>27</v>
      </c>
      <c r="E217" s="18" t="s">
        <v>262</v>
      </c>
      <c r="F217" s="18" t="s">
        <v>103</v>
      </c>
      <c r="G217" s="68">
        <f t="shared" si="32"/>
        <v>0</v>
      </c>
      <c r="H217" s="120"/>
      <c r="I217" s="120"/>
      <c r="J217" s="120"/>
    </row>
    <row r="218" spans="1:10" s="5" customFormat="1" ht="45.75" customHeight="1">
      <c r="A218" s="37" t="s">
        <v>210</v>
      </c>
      <c r="B218" s="18" t="s">
        <v>57</v>
      </c>
      <c r="C218" s="18" t="s">
        <v>25</v>
      </c>
      <c r="D218" s="18" t="s">
        <v>27</v>
      </c>
      <c r="E218" s="18" t="s">
        <v>262</v>
      </c>
      <c r="F218" s="18" t="s">
        <v>133</v>
      </c>
      <c r="G218" s="68">
        <f t="shared" si="32"/>
        <v>0</v>
      </c>
      <c r="H218" s="120">
        <v>4104</v>
      </c>
      <c r="I218" s="120">
        <v>4130.9</v>
      </c>
      <c r="J218" s="120">
        <v>4104</v>
      </c>
    </row>
    <row r="219" spans="1:10" s="5" customFormat="1" ht="45.75" customHeight="1">
      <c r="A219" s="66" t="s">
        <v>302</v>
      </c>
      <c r="B219" s="18" t="s">
        <v>57</v>
      </c>
      <c r="C219" s="18" t="s">
        <v>25</v>
      </c>
      <c r="D219" s="18" t="s">
        <v>27</v>
      </c>
      <c r="E219" s="18" t="s">
        <v>263</v>
      </c>
      <c r="F219" s="18"/>
      <c r="G219" s="68">
        <f t="shared" si="32"/>
        <v>0</v>
      </c>
      <c r="H219" s="120">
        <f>H220</f>
        <v>5758.2</v>
      </c>
      <c r="I219" s="120">
        <f>I220</f>
        <v>6053.5</v>
      </c>
      <c r="J219" s="120">
        <f>J220</f>
        <v>5758.2</v>
      </c>
    </row>
    <row r="220" spans="1:10" s="5" customFormat="1" ht="30">
      <c r="A220" s="52" t="s">
        <v>87</v>
      </c>
      <c r="B220" s="18" t="s">
        <v>57</v>
      </c>
      <c r="C220" s="18" t="s">
        <v>25</v>
      </c>
      <c r="D220" s="18" t="s">
        <v>27</v>
      </c>
      <c r="E220" s="18" t="s">
        <v>263</v>
      </c>
      <c r="F220" s="18" t="s">
        <v>86</v>
      </c>
      <c r="G220" s="68">
        <f t="shared" si="32"/>
        <v>0</v>
      </c>
      <c r="H220" s="120">
        <v>5758.2</v>
      </c>
      <c r="I220" s="120">
        <v>6053.5</v>
      </c>
      <c r="J220" s="120">
        <v>5758.2</v>
      </c>
    </row>
    <row r="221" spans="1:10" s="5" customFormat="1" ht="16.5" customHeight="1">
      <c r="A221" s="33" t="s">
        <v>92</v>
      </c>
      <c r="B221" s="8" t="s">
        <v>57</v>
      </c>
      <c r="C221" s="8" t="s">
        <v>25</v>
      </c>
      <c r="D221" s="8" t="s">
        <v>27</v>
      </c>
      <c r="E221" s="8" t="s">
        <v>140</v>
      </c>
      <c r="F221" s="63"/>
      <c r="G221" s="68">
        <f aca="true" t="shared" si="33" ref="G221:G240">H221-J221</f>
        <v>0</v>
      </c>
      <c r="H221" s="26">
        <f>H224+H222</f>
        <v>3978</v>
      </c>
      <c r="I221" s="26">
        <f>I224+I222</f>
        <v>3978</v>
      </c>
      <c r="J221" s="26">
        <f>J224+J222</f>
        <v>3978</v>
      </c>
    </row>
    <row r="222" spans="1:10" s="9" customFormat="1" ht="45">
      <c r="A222" s="49" t="s">
        <v>304</v>
      </c>
      <c r="B222" s="18" t="s">
        <v>57</v>
      </c>
      <c r="C222" s="18" t="s">
        <v>25</v>
      </c>
      <c r="D222" s="18" t="s">
        <v>27</v>
      </c>
      <c r="E222" s="18" t="s">
        <v>200</v>
      </c>
      <c r="F222" s="18"/>
      <c r="G222" s="68">
        <f t="shared" si="33"/>
        <v>0</v>
      </c>
      <c r="H222" s="27">
        <f>H223</f>
        <v>3978</v>
      </c>
      <c r="I222" s="27">
        <f>I223</f>
        <v>3978</v>
      </c>
      <c r="J222" s="27">
        <f>J223</f>
        <v>3978</v>
      </c>
    </row>
    <row r="223" spans="1:10" s="9" customFormat="1" ht="30">
      <c r="A223" s="37" t="s">
        <v>241</v>
      </c>
      <c r="B223" s="18" t="s">
        <v>57</v>
      </c>
      <c r="C223" s="18" t="s">
        <v>25</v>
      </c>
      <c r="D223" s="18" t="s">
        <v>27</v>
      </c>
      <c r="E223" s="18" t="s">
        <v>200</v>
      </c>
      <c r="F223" s="18" t="s">
        <v>242</v>
      </c>
      <c r="G223" s="68">
        <f t="shared" si="33"/>
        <v>0</v>
      </c>
      <c r="H223" s="27">
        <v>3978</v>
      </c>
      <c r="I223" s="27">
        <v>3978</v>
      </c>
      <c r="J223" s="27">
        <v>3978</v>
      </c>
    </row>
    <row r="224" spans="1:11" s="5" customFormat="1" ht="66.75" customHeight="1" hidden="1">
      <c r="A224" s="45" t="s">
        <v>221</v>
      </c>
      <c r="B224" s="8" t="s">
        <v>57</v>
      </c>
      <c r="C224" s="8" t="s">
        <v>25</v>
      </c>
      <c r="D224" s="8" t="s">
        <v>27</v>
      </c>
      <c r="E224" s="8" t="s">
        <v>220</v>
      </c>
      <c r="F224" s="8"/>
      <c r="G224" s="68">
        <f t="shared" si="33"/>
        <v>0</v>
      </c>
      <c r="H224" s="26">
        <f>H225+H226</f>
        <v>0</v>
      </c>
      <c r="I224" s="26">
        <f>I225+I226</f>
        <v>0</v>
      </c>
      <c r="J224" s="26">
        <f>J225+J226</f>
        <v>0</v>
      </c>
      <c r="K224" s="28"/>
    </row>
    <row r="225" spans="1:10" s="5" customFormat="1" ht="15" hidden="1">
      <c r="A225" s="33" t="s">
        <v>208</v>
      </c>
      <c r="B225" s="8" t="s">
        <v>57</v>
      </c>
      <c r="C225" s="8" t="s">
        <v>25</v>
      </c>
      <c r="D225" s="8" t="s">
        <v>27</v>
      </c>
      <c r="E225" s="8" t="s">
        <v>220</v>
      </c>
      <c r="F225" s="8" t="s">
        <v>93</v>
      </c>
      <c r="G225" s="68">
        <f t="shared" si="33"/>
        <v>0</v>
      </c>
      <c r="H225" s="26"/>
      <c r="I225" s="26"/>
      <c r="J225" s="26"/>
    </row>
    <row r="226" spans="1:10" s="5" customFormat="1" ht="48" customHeight="1" hidden="1">
      <c r="A226" s="37" t="s">
        <v>209</v>
      </c>
      <c r="B226" s="8" t="s">
        <v>57</v>
      </c>
      <c r="C226" s="8" t="s">
        <v>25</v>
      </c>
      <c r="D226" s="8" t="s">
        <v>27</v>
      </c>
      <c r="E226" s="8" t="s">
        <v>220</v>
      </c>
      <c r="F226" s="8" t="s">
        <v>133</v>
      </c>
      <c r="G226" s="68">
        <f t="shared" si="33"/>
        <v>0</v>
      </c>
      <c r="H226" s="26"/>
      <c r="I226" s="92"/>
      <c r="J226" s="26"/>
    </row>
    <row r="227" spans="1:11" s="9" customFormat="1" ht="14.25">
      <c r="A227" s="50" t="s">
        <v>234</v>
      </c>
      <c r="B227" s="7" t="s">
        <v>57</v>
      </c>
      <c r="C227" s="7" t="s">
        <v>25</v>
      </c>
      <c r="D227" s="7" t="s">
        <v>23</v>
      </c>
      <c r="E227" s="7"/>
      <c r="F227" s="7"/>
      <c r="G227" s="68">
        <f t="shared" si="33"/>
        <v>0</v>
      </c>
      <c r="H227" s="25">
        <f>H228+H231+H236+H241</f>
        <v>10598.1</v>
      </c>
      <c r="I227" s="25">
        <f>I228+I231+I236+I241</f>
        <v>10698.1</v>
      </c>
      <c r="J227" s="25">
        <f>J228+J231+J236+J241</f>
        <v>10598.1</v>
      </c>
      <c r="K227" s="29"/>
    </row>
    <row r="228" spans="1:10" s="5" customFormat="1" ht="94.5">
      <c r="A228" s="129" t="s">
        <v>324</v>
      </c>
      <c r="B228" s="8" t="s">
        <v>57</v>
      </c>
      <c r="C228" s="8" t="s">
        <v>25</v>
      </c>
      <c r="D228" s="8" t="s">
        <v>23</v>
      </c>
      <c r="E228" s="8" t="s">
        <v>170</v>
      </c>
      <c r="F228" s="8"/>
      <c r="G228" s="68">
        <f t="shared" si="33"/>
        <v>0</v>
      </c>
      <c r="H228" s="26">
        <f aca="true" t="shared" si="34" ref="H228:J229">H229</f>
        <v>3650</v>
      </c>
      <c r="I228" s="26">
        <f t="shared" si="34"/>
        <v>3700</v>
      </c>
      <c r="J228" s="26">
        <f t="shared" si="34"/>
        <v>3650</v>
      </c>
    </row>
    <row r="229" spans="1:10" s="5" customFormat="1" ht="15">
      <c r="A229" s="49" t="s">
        <v>124</v>
      </c>
      <c r="B229" s="8" t="s">
        <v>57</v>
      </c>
      <c r="C229" s="8" t="s">
        <v>25</v>
      </c>
      <c r="D229" s="8" t="s">
        <v>23</v>
      </c>
      <c r="E229" s="8" t="s">
        <v>171</v>
      </c>
      <c r="F229" s="8"/>
      <c r="G229" s="68">
        <f t="shared" si="33"/>
        <v>0</v>
      </c>
      <c r="H229" s="26">
        <f t="shared" si="34"/>
        <v>3650</v>
      </c>
      <c r="I229" s="26">
        <f t="shared" si="34"/>
        <v>3700</v>
      </c>
      <c r="J229" s="26">
        <f t="shared" si="34"/>
        <v>3650</v>
      </c>
    </row>
    <row r="230" spans="1:10" s="5" customFormat="1" ht="58.5" customHeight="1">
      <c r="A230" s="71" t="s">
        <v>94</v>
      </c>
      <c r="B230" s="8" t="s">
        <v>57</v>
      </c>
      <c r="C230" s="8" t="s">
        <v>25</v>
      </c>
      <c r="D230" s="8" t="s">
        <v>23</v>
      </c>
      <c r="E230" s="8" t="s">
        <v>171</v>
      </c>
      <c r="F230" s="8" t="s">
        <v>70</v>
      </c>
      <c r="G230" s="68">
        <f t="shared" si="33"/>
        <v>0</v>
      </c>
      <c r="H230" s="26">
        <v>3650</v>
      </c>
      <c r="I230" s="26">
        <v>3700</v>
      </c>
      <c r="J230" s="27">
        <v>3650</v>
      </c>
    </row>
    <row r="231" spans="1:10" s="16" customFormat="1" ht="44.25" customHeight="1" hidden="1">
      <c r="A231" s="138" t="s">
        <v>328</v>
      </c>
      <c r="B231" s="8" t="s">
        <v>57</v>
      </c>
      <c r="C231" s="8" t="s">
        <v>25</v>
      </c>
      <c r="D231" s="8" t="s">
        <v>23</v>
      </c>
      <c r="E231" s="8" t="s">
        <v>192</v>
      </c>
      <c r="F231" s="20"/>
      <c r="G231" s="68">
        <f t="shared" si="33"/>
        <v>0</v>
      </c>
      <c r="H231" s="27">
        <f>H232</f>
        <v>0</v>
      </c>
      <c r="I231" s="27">
        <f>I232</f>
        <v>0</v>
      </c>
      <c r="J231" s="27">
        <f>J232</f>
        <v>0</v>
      </c>
    </row>
    <row r="232" spans="1:10" s="16" customFormat="1" ht="30" hidden="1">
      <c r="A232" s="154" t="s">
        <v>305</v>
      </c>
      <c r="B232" s="155" t="s">
        <v>57</v>
      </c>
      <c r="C232" s="155" t="s">
        <v>25</v>
      </c>
      <c r="D232" s="155" t="s">
        <v>23</v>
      </c>
      <c r="E232" s="155" t="s">
        <v>355</v>
      </c>
      <c r="F232" s="63"/>
      <c r="G232" s="68">
        <f t="shared" si="33"/>
        <v>0</v>
      </c>
      <c r="H232" s="27">
        <f>H235+H233+H234</f>
        <v>0</v>
      </c>
      <c r="I232" s="27">
        <f>I235+I233+I234</f>
        <v>0</v>
      </c>
      <c r="J232" s="27">
        <f>J235+J233+J234</f>
        <v>0</v>
      </c>
    </row>
    <row r="233" spans="1:10" s="16" customFormat="1" ht="15" hidden="1">
      <c r="A233" s="37" t="s">
        <v>208</v>
      </c>
      <c r="B233" s="155" t="s">
        <v>57</v>
      </c>
      <c r="C233" s="155" t="s">
        <v>25</v>
      </c>
      <c r="D233" s="155" t="s">
        <v>23</v>
      </c>
      <c r="E233" s="155" t="s">
        <v>240</v>
      </c>
      <c r="F233" s="63" t="s">
        <v>93</v>
      </c>
      <c r="G233" s="68">
        <f t="shared" si="33"/>
        <v>0</v>
      </c>
      <c r="H233" s="27"/>
      <c r="I233" s="27"/>
      <c r="J233" s="27"/>
    </row>
    <row r="234" spans="1:10" s="16" customFormat="1" ht="48" customHeight="1" hidden="1">
      <c r="A234" s="37" t="s">
        <v>209</v>
      </c>
      <c r="B234" s="155" t="s">
        <v>57</v>
      </c>
      <c r="C234" s="155" t="s">
        <v>25</v>
      </c>
      <c r="D234" s="155" t="s">
        <v>23</v>
      </c>
      <c r="E234" s="155" t="s">
        <v>240</v>
      </c>
      <c r="F234" s="63" t="s">
        <v>133</v>
      </c>
      <c r="G234" s="68">
        <f t="shared" si="33"/>
        <v>0</v>
      </c>
      <c r="H234" s="27"/>
      <c r="I234" s="27"/>
      <c r="J234" s="27"/>
    </row>
    <row r="235" spans="1:10" s="16" customFormat="1" ht="30" hidden="1">
      <c r="A235" s="156" t="s">
        <v>87</v>
      </c>
      <c r="B235" s="155" t="s">
        <v>57</v>
      </c>
      <c r="C235" s="155" t="s">
        <v>25</v>
      </c>
      <c r="D235" s="155" t="s">
        <v>23</v>
      </c>
      <c r="E235" s="155" t="s">
        <v>355</v>
      </c>
      <c r="F235" s="63" t="s">
        <v>86</v>
      </c>
      <c r="G235" s="68">
        <f t="shared" si="33"/>
        <v>0</v>
      </c>
      <c r="H235" s="27"/>
      <c r="I235" s="27"/>
      <c r="J235" s="27"/>
    </row>
    <row r="236" spans="1:10" s="16" customFormat="1" ht="36.75" customHeight="1" hidden="1">
      <c r="A236" s="138" t="s">
        <v>329</v>
      </c>
      <c r="B236" s="8" t="s">
        <v>57</v>
      </c>
      <c r="C236" s="8" t="s">
        <v>25</v>
      </c>
      <c r="D236" s="8" t="s">
        <v>23</v>
      </c>
      <c r="E236" s="8" t="s">
        <v>195</v>
      </c>
      <c r="F236" s="20"/>
      <c r="G236" s="68">
        <f t="shared" si="33"/>
        <v>0</v>
      </c>
      <c r="H236" s="27">
        <f>H237</f>
        <v>0</v>
      </c>
      <c r="I236" s="27">
        <f>I237</f>
        <v>0</v>
      </c>
      <c r="J236" s="27">
        <f>J237</f>
        <v>0</v>
      </c>
    </row>
    <row r="237" spans="1:10" s="16" customFormat="1" ht="30" hidden="1">
      <c r="A237" s="154" t="s">
        <v>305</v>
      </c>
      <c r="B237" s="155" t="s">
        <v>57</v>
      </c>
      <c r="C237" s="155" t="s">
        <v>25</v>
      </c>
      <c r="D237" s="155" t="s">
        <v>23</v>
      </c>
      <c r="E237" s="155" t="s">
        <v>343</v>
      </c>
      <c r="F237" s="63"/>
      <c r="G237" s="68">
        <f t="shared" si="33"/>
        <v>0</v>
      </c>
      <c r="H237" s="27">
        <f>H240+H238+H239</f>
        <v>0</v>
      </c>
      <c r="I237" s="27">
        <f>I240+I238+I239</f>
        <v>0</v>
      </c>
      <c r="J237" s="27">
        <f>J240+J238+J239</f>
        <v>0</v>
      </c>
    </row>
    <row r="238" spans="1:10" s="16" customFormat="1" ht="15" hidden="1">
      <c r="A238" s="37" t="s">
        <v>208</v>
      </c>
      <c r="B238" s="155" t="s">
        <v>57</v>
      </c>
      <c r="C238" s="155" t="s">
        <v>25</v>
      </c>
      <c r="D238" s="155" t="s">
        <v>23</v>
      </c>
      <c r="E238" s="155" t="s">
        <v>243</v>
      </c>
      <c r="F238" s="63" t="s">
        <v>93</v>
      </c>
      <c r="G238" s="68">
        <f t="shared" si="33"/>
        <v>0</v>
      </c>
      <c r="H238" s="27"/>
      <c r="I238" s="27"/>
      <c r="J238" s="27"/>
    </row>
    <row r="239" spans="1:10" s="16" customFormat="1" ht="46.5" customHeight="1" hidden="1">
      <c r="A239" s="37" t="s">
        <v>209</v>
      </c>
      <c r="B239" s="155" t="s">
        <v>57</v>
      </c>
      <c r="C239" s="155" t="s">
        <v>25</v>
      </c>
      <c r="D239" s="155" t="s">
        <v>23</v>
      </c>
      <c r="E239" s="155" t="s">
        <v>243</v>
      </c>
      <c r="F239" s="63" t="s">
        <v>133</v>
      </c>
      <c r="G239" s="68">
        <f t="shared" si="33"/>
        <v>0</v>
      </c>
      <c r="H239" s="27"/>
      <c r="I239" s="27"/>
      <c r="J239" s="27"/>
    </row>
    <row r="240" spans="1:10" s="16" customFormat="1" ht="30" hidden="1">
      <c r="A240" s="156" t="s">
        <v>87</v>
      </c>
      <c r="B240" s="155" t="s">
        <v>57</v>
      </c>
      <c r="C240" s="155" t="s">
        <v>25</v>
      </c>
      <c r="D240" s="155" t="s">
        <v>23</v>
      </c>
      <c r="E240" s="155" t="s">
        <v>343</v>
      </c>
      <c r="F240" s="63" t="s">
        <v>86</v>
      </c>
      <c r="G240" s="68">
        <f t="shared" si="33"/>
        <v>0</v>
      </c>
      <c r="H240" s="27"/>
      <c r="I240" s="27"/>
      <c r="J240" s="27"/>
    </row>
    <row r="241" spans="1:10" s="5" customFormat="1" ht="47.25">
      <c r="A241" s="128" t="s">
        <v>331</v>
      </c>
      <c r="B241" s="8" t="s">
        <v>57</v>
      </c>
      <c r="C241" s="8" t="s">
        <v>25</v>
      </c>
      <c r="D241" s="8" t="s">
        <v>23</v>
      </c>
      <c r="E241" s="8" t="s">
        <v>198</v>
      </c>
      <c r="F241" s="8"/>
      <c r="G241" s="68">
        <f aca="true" t="shared" si="35" ref="G241:G253">H241-J241</f>
        <v>0</v>
      </c>
      <c r="H241" s="26">
        <f>H242</f>
        <v>6948.1</v>
      </c>
      <c r="I241" s="27">
        <f>I242</f>
        <v>6998.1</v>
      </c>
      <c r="J241" s="26">
        <f>J242</f>
        <v>6948.1</v>
      </c>
    </row>
    <row r="242" spans="1:10" s="5" customFormat="1" ht="30">
      <c r="A242" s="52" t="s">
        <v>235</v>
      </c>
      <c r="B242" s="8" t="s">
        <v>57</v>
      </c>
      <c r="C242" s="8" t="s">
        <v>25</v>
      </c>
      <c r="D242" s="8" t="s">
        <v>23</v>
      </c>
      <c r="E242" s="8" t="s">
        <v>199</v>
      </c>
      <c r="F242" s="63"/>
      <c r="G242" s="68">
        <f t="shared" si="35"/>
        <v>0</v>
      </c>
      <c r="H242" s="26">
        <f>H243+H244+H247+H248+H249+H246+H245</f>
        <v>6948.1</v>
      </c>
      <c r="I242" s="26">
        <f>I243+I244+I247+I248+I249+I246+I245</f>
        <v>6998.1</v>
      </c>
      <c r="J242" s="26">
        <f>J243+J244+J247+J248+J249+J246+J245</f>
        <v>6948.1</v>
      </c>
    </row>
    <row r="243" spans="1:10" s="5" customFormat="1" ht="15">
      <c r="A243" s="33" t="s">
        <v>208</v>
      </c>
      <c r="B243" s="8" t="s">
        <v>57</v>
      </c>
      <c r="C243" s="8" t="s">
        <v>25</v>
      </c>
      <c r="D243" s="8" t="s">
        <v>23</v>
      </c>
      <c r="E243" s="8" t="s">
        <v>199</v>
      </c>
      <c r="F243" s="8" t="s">
        <v>93</v>
      </c>
      <c r="G243" s="68">
        <f t="shared" si="35"/>
        <v>0</v>
      </c>
      <c r="H243" s="120">
        <v>4299.6</v>
      </c>
      <c r="I243" s="120">
        <v>4299.6</v>
      </c>
      <c r="J243" s="120">
        <v>4299.6</v>
      </c>
    </row>
    <row r="244" spans="1:10" s="5" customFormat="1" ht="30">
      <c r="A244" s="33" t="s">
        <v>104</v>
      </c>
      <c r="B244" s="8" t="s">
        <v>57</v>
      </c>
      <c r="C244" s="8" t="s">
        <v>25</v>
      </c>
      <c r="D244" s="8" t="s">
        <v>23</v>
      </c>
      <c r="E244" s="8" t="s">
        <v>199</v>
      </c>
      <c r="F244" s="8" t="s">
        <v>103</v>
      </c>
      <c r="G244" s="68">
        <f t="shared" si="35"/>
        <v>0</v>
      </c>
      <c r="H244" s="120">
        <v>50</v>
      </c>
      <c r="I244" s="120">
        <v>50</v>
      </c>
      <c r="J244" s="120">
        <v>50</v>
      </c>
    </row>
    <row r="245" spans="1:10" s="5" customFormat="1" ht="45" hidden="1">
      <c r="A245" s="33" t="s">
        <v>233</v>
      </c>
      <c r="B245" s="8" t="s">
        <v>60</v>
      </c>
      <c r="C245" s="8" t="s">
        <v>25</v>
      </c>
      <c r="D245" s="8" t="s">
        <v>23</v>
      </c>
      <c r="E245" s="8" t="s">
        <v>199</v>
      </c>
      <c r="F245" s="8" t="s">
        <v>232</v>
      </c>
      <c r="G245" s="68">
        <f t="shared" si="35"/>
        <v>0</v>
      </c>
      <c r="H245" s="120"/>
      <c r="I245" s="120"/>
      <c r="J245" s="120"/>
    </row>
    <row r="246" spans="1:10" s="5" customFormat="1" ht="42.75" customHeight="1">
      <c r="A246" s="37" t="s">
        <v>209</v>
      </c>
      <c r="B246" s="8" t="s">
        <v>57</v>
      </c>
      <c r="C246" s="8" t="s">
        <v>25</v>
      </c>
      <c r="D246" s="8" t="s">
        <v>23</v>
      </c>
      <c r="E246" s="8" t="s">
        <v>199</v>
      </c>
      <c r="F246" s="8" t="s">
        <v>133</v>
      </c>
      <c r="G246" s="68">
        <f t="shared" si="35"/>
        <v>0</v>
      </c>
      <c r="H246" s="120">
        <v>1298.5</v>
      </c>
      <c r="I246" s="120">
        <v>1298.5</v>
      </c>
      <c r="J246" s="120">
        <v>1298.5</v>
      </c>
    </row>
    <row r="247" spans="1:10" s="5" customFormat="1" ht="30">
      <c r="A247" s="33" t="s">
        <v>87</v>
      </c>
      <c r="B247" s="8" t="s">
        <v>57</v>
      </c>
      <c r="C247" s="8" t="s">
        <v>25</v>
      </c>
      <c r="D247" s="8" t="s">
        <v>23</v>
      </c>
      <c r="E247" s="8" t="s">
        <v>199</v>
      </c>
      <c r="F247" s="63" t="s">
        <v>86</v>
      </c>
      <c r="G247" s="68">
        <f t="shared" si="35"/>
        <v>0</v>
      </c>
      <c r="H247" s="120">
        <v>1100</v>
      </c>
      <c r="I247" s="120">
        <v>1150</v>
      </c>
      <c r="J247" s="120">
        <v>1100</v>
      </c>
    </row>
    <row r="248" spans="1:10" s="5" customFormat="1" ht="20.25" customHeight="1">
      <c r="A248" s="73" t="s">
        <v>108</v>
      </c>
      <c r="B248" s="8" t="s">
        <v>57</v>
      </c>
      <c r="C248" s="8" t="s">
        <v>25</v>
      </c>
      <c r="D248" s="8" t="s">
        <v>23</v>
      </c>
      <c r="E248" s="8" t="s">
        <v>199</v>
      </c>
      <c r="F248" s="63" t="s">
        <v>106</v>
      </c>
      <c r="G248" s="68">
        <f t="shared" si="35"/>
        <v>0</v>
      </c>
      <c r="H248" s="26">
        <v>200</v>
      </c>
      <c r="I248" s="120">
        <v>200</v>
      </c>
      <c r="J248" s="26">
        <v>200</v>
      </c>
    </row>
    <row r="249" spans="1:10" s="5" customFormat="1" ht="15" hidden="1">
      <c r="A249" s="73" t="s">
        <v>109</v>
      </c>
      <c r="B249" s="8" t="s">
        <v>60</v>
      </c>
      <c r="C249" s="8" t="s">
        <v>25</v>
      </c>
      <c r="D249" s="8" t="s">
        <v>23</v>
      </c>
      <c r="E249" s="8" t="s">
        <v>199</v>
      </c>
      <c r="F249" s="63" t="s">
        <v>107</v>
      </c>
      <c r="G249" s="68">
        <f t="shared" si="35"/>
        <v>0</v>
      </c>
      <c r="H249" s="26"/>
      <c r="I249" s="26"/>
      <c r="J249" s="26"/>
    </row>
    <row r="250" spans="1:10" s="5" customFormat="1" ht="28.5">
      <c r="A250" s="126" t="s">
        <v>256</v>
      </c>
      <c r="B250" s="20" t="s">
        <v>57</v>
      </c>
      <c r="C250" s="20" t="s">
        <v>25</v>
      </c>
      <c r="D250" s="20" t="s">
        <v>43</v>
      </c>
      <c r="E250" s="8"/>
      <c r="F250" s="64"/>
      <c r="G250" s="68">
        <f t="shared" si="35"/>
        <v>0</v>
      </c>
      <c r="H250" s="26">
        <f aca="true" t="shared" si="36" ref="H250:J252">H251</f>
        <v>10</v>
      </c>
      <c r="I250" s="26">
        <f t="shared" si="36"/>
        <v>10</v>
      </c>
      <c r="J250" s="26">
        <f t="shared" si="36"/>
        <v>10</v>
      </c>
    </row>
    <row r="251" spans="1:10" s="5" customFormat="1" ht="42.75">
      <c r="A251" s="139" t="s">
        <v>332</v>
      </c>
      <c r="B251" s="18" t="s">
        <v>57</v>
      </c>
      <c r="C251" s="8" t="s">
        <v>25</v>
      </c>
      <c r="D251" s="8" t="s">
        <v>43</v>
      </c>
      <c r="E251" s="18" t="s">
        <v>174</v>
      </c>
      <c r="F251" s="14"/>
      <c r="G251" s="68">
        <f t="shared" si="35"/>
        <v>0</v>
      </c>
      <c r="H251" s="26">
        <f t="shared" si="36"/>
        <v>10</v>
      </c>
      <c r="I251" s="26">
        <f t="shared" si="36"/>
        <v>10</v>
      </c>
      <c r="J251" s="26">
        <f t="shared" si="36"/>
        <v>10</v>
      </c>
    </row>
    <row r="252" spans="1:10" s="5" customFormat="1" ht="30">
      <c r="A252" s="37" t="s">
        <v>235</v>
      </c>
      <c r="B252" s="18" t="s">
        <v>57</v>
      </c>
      <c r="C252" s="8" t="s">
        <v>25</v>
      </c>
      <c r="D252" s="8" t="s">
        <v>43</v>
      </c>
      <c r="E252" s="18" t="s">
        <v>175</v>
      </c>
      <c r="F252" s="14"/>
      <c r="G252" s="68">
        <f t="shared" si="35"/>
        <v>0</v>
      </c>
      <c r="H252" s="26">
        <f t="shared" si="36"/>
        <v>10</v>
      </c>
      <c r="I252" s="26">
        <f t="shared" si="36"/>
        <v>10</v>
      </c>
      <c r="J252" s="26">
        <f t="shared" si="36"/>
        <v>10</v>
      </c>
    </row>
    <row r="253" spans="1:10" s="5" customFormat="1" ht="30">
      <c r="A253" s="37" t="s">
        <v>87</v>
      </c>
      <c r="B253" s="18" t="s">
        <v>57</v>
      </c>
      <c r="C253" s="8" t="s">
        <v>25</v>
      </c>
      <c r="D253" s="8" t="s">
        <v>43</v>
      </c>
      <c r="E253" s="18" t="s">
        <v>175</v>
      </c>
      <c r="F253" s="14" t="s">
        <v>86</v>
      </c>
      <c r="G253" s="68">
        <f t="shared" si="35"/>
        <v>0</v>
      </c>
      <c r="H253" s="26">
        <v>10</v>
      </c>
      <c r="I253" s="26">
        <v>10</v>
      </c>
      <c r="J253" s="26">
        <v>10</v>
      </c>
    </row>
    <row r="254" spans="1:10" s="9" customFormat="1" ht="16.5" customHeight="1">
      <c r="A254" s="124" t="s">
        <v>29</v>
      </c>
      <c r="B254" s="7" t="s">
        <v>57</v>
      </c>
      <c r="C254" s="7" t="s">
        <v>25</v>
      </c>
      <c r="D254" s="7" t="s">
        <v>25</v>
      </c>
      <c r="E254" s="7"/>
      <c r="F254" s="7"/>
      <c r="G254" s="68">
        <f aca="true" t="shared" si="37" ref="G254:G259">H254-J254</f>
        <v>0</v>
      </c>
      <c r="H254" s="25">
        <f>H255</f>
        <v>987.6</v>
      </c>
      <c r="I254" s="25">
        <f>I255</f>
        <v>987.6</v>
      </c>
      <c r="J254" s="25">
        <f>J255</f>
        <v>987.6</v>
      </c>
    </row>
    <row r="255" spans="1:10" s="9" customFormat="1" ht="47.25">
      <c r="A255" s="130" t="s">
        <v>333</v>
      </c>
      <c r="B255" s="18" t="s">
        <v>57</v>
      </c>
      <c r="C255" s="18" t="s">
        <v>25</v>
      </c>
      <c r="D255" s="23" t="s">
        <v>25</v>
      </c>
      <c r="E255" s="14" t="s">
        <v>142</v>
      </c>
      <c r="F255" s="14"/>
      <c r="G255" s="68">
        <f t="shared" si="37"/>
        <v>0</v>
      </c>
      <c r="H255" s="27">
        <f>H256+H258</f>
        <v>987.6</v>
      </c>
      <c r="I255" s="27">
        <f>I256+I258</f>
        <v>987.6</v>
      </c>
      <c r="J255" s="27">
        <f>J256+J258</f>
        <v>987.6</v>
      </c>
    </row>
    <row r="256" spans="1:10" s="9" customFormat="1" ht="75">
      <c r="A256" s="49" t="s">
        <v>125</v>
      </c>
      <c r="B256" s="18" t="s">
        <v>57</v>
      </c>
      <c r="C256" s="18" t="s">
        <v>25</v>
      </c>
      <c r="D256" s="23" t="s">
        <v>25</v>
      </c>
      <c r="E256" s="14" t="s">
        <v>173</v>
      </c>
      <c r="F256" s="14"/>
      <c r="G256" s="68">
        <f t="shared" si="37"/>
        <v>0</v>
      </c>
      <c r="H256" s="27">
        <f>H257</f>
        <v>50</v>
      </c>
      <c r="I256" s="27">
        <f>I257</f>
        <v>50</v>
      </c>
      <c r="J256" s="27">
        <f>J257</f>
        <v>50</v>
      </c>
    </row>
    <row r="257" spans="1:10" s="9" customFormat="1" ht="30">
      <c r="A257" s="33" t="s">
        <v>87</v>
      </c>
      <c r="B257" s="18" t="s">
        <v>57</v>
      </c>
      <c r="C257" s="18" t="s">
        <v>25</v>
      </c>
      <c r="D257" s="23" t="s">
        <v>25</v>
      </c>
      <c r="E257" s="14" t="s">
        <v>173</v>
      </c>
      <c r="F257" s="14" t="s">
        <v>86</v>
      </c>
      <c r="G257" s="68">
        <f t="shared" si="37"/>
        <v>0</v>
      </c>
      <c r="H257" s="27">
        <v>50</v>
      </c>
      <c r="I257" s="27">
        <v>50</v>
      </c>
      <c r="J257" s="27">
        <v>50</v>
      </c>
    </row>
    <row r="258" spans="1:10" s="9" customFormat="1" ht="48.75" customHeight="1">
      <c r="A258" s="49" t="s">
        <v>307</v>
      </c>
      <c r="B258" s="18" t="s">
        <v>57</v>
      </c>
      <c r="C258" s="18" t="s">
        <v>25</v>
      </c>
      <c r="D258" s="18" t="s">
        <v>25</v>
      </c>
      <c r="E258" s="18" t="s">
        <v>342</v>
      </c>
      <c r="F258" s="18"/>
      <c r="G258" s="68">
        <f t="shared" si="37"/>
        <v>0</v>
      </c>
      <c r="H258" s="27">
        <f>H259</f>
        <v>937.6</v>
      </c>
      <c r="I258" s="27">
        <f>I259</f>
        <v>937.6</v>
      </c>
      <c r="J258" s="27">
        <f>J259</f>
        <v>937.6</v>
      </c>
    </row>
    <row r="259" spans="1:10" s="9" customFormat="1" ht="30">
      <c r="A259" s="33" t="s">
        <v>87</v>
      </c>
      <c r="B259" s="18" t="s">
        <v>57</v>
      </c>
      <c r="C259" s="18" t="s">
        <v>25</v>
      </c>
      <c r="D259" s="18" t="s">
        <v>25</v>
      </c>
      <c r="E259" s="18" t="s">
        <v>342</v>
      </c>
      <c r="F259" s="18" t="s">
        <v>86</v>
      </c>
      <c r="G259" s="68">
        <f t="shared" si="37"/>
        <v>0</v>
      </c>
      <c r="H259" s="27">
        <v>937.6</v>
      </c>
      <c r="I259" s="27">
        <v>937.6</v>
      </c>
      <c r="J259" s="27">
        <v>937.6</v>
      </c>
    </row>
    <row r="260" spans="1:10" s="9" customFormat="1" ht="15.75" customHeight="1">
      <c r="A260" s="124" t="s">
        <v>67</v>
      </c>
      <c r="B260" s="7" t="s">
        <v>57</v>
      </c>
      <c r="C260" s="7" t="s">
        <v>31</v>
      </c>
      <c r="D260" s="11"/>
      <c r="E260" s="11"/>
      <c r="F260" s="11"/>
      <c r="G260" s="68">
        <f aca="true" t="shared" si="38" ref="G260:G298">H260-J260</f>
        <v>0</v>
      </c>
      <c r="H260" s="25">
        <f>H261</f>
        <v>6115.3</v>
      </c>
      <c r="I260" s="25">
        <f>I261</f>
        <v>6215.3</v>
      </c>
      <c r="J260" s="25">
        <f>J261</f>
        <v>6115.3</v>
      </c>
    </row>
    <row r="261" spans="1:10" s="9" customFormat="1" ht="14.25">
      <c r="A261" s="124" t="s">
        <v>32</v>
      </c>
      <c r="B261" s="7" t="s">
        <v>57</v>
      </c>
      <c r="C261" s="7" t="s">
        <v>31</v>
      </c>
      <c r="D261" s="7" t="s">
        <v>22</v>
      </c>
      <c r="E261" s="7"/>
      <c r="F261" s="7"/>
      <c r="G261" s="68">
        <f t="shared" si="38"/>
        <v>0</v>
      </c>
      <c r="H261" s="25">
        <f>H267+H275+H278+H285+H262</f>
        <v>6115.3</v>
      </c>
      <c r="I261" s="25">
        <f>I267+I275+I278+I285+I262</f>
        <v>6215.3</v>
      </c>
      <c r="J261" s="25">
        <f>J267+J275+J278+J285+J262</f>
        <v>6115.3</v>
      </c>
    </row>
    <row r="262" spans="1:10" s="9" customFormat="1" ht="45" customHeight="1" hidden="1">
      <c r="A262" s="114" t="s">
        <v>318</v>
      </c>
      <c r="B262" s="18" t="s">
        <v>57</v>
      </c>
      <c r="C262" s="18" t="s">
        <v>31</v>
      </c>
      <c r="D262" s="18" t="s">
        <v>22</v>
      </c>
      <c r="E262" s="18" t="s">
        <v>251</v>
      </c>
      <c r="F262" s="18"/>
      <c r="G262" s="68">
        <f t="shared" si="38"/>
        <v>0</v>
      </c>
      <c r="H262" s="27">
        <f aca="true" t="shared" si="39" ref="H262:J265">H263</f>
        <v>0</v>
      </c>
      <c r="I262" s="27">
        <f t="shared" si="39"/>
        <v>0</v>
      </c>
      <c r="J262" s="27">
        <f t="shared" si="39"/>
        <v>0</v>
      </c>
    </row>
    <row r="263" spans="1:10" s="9" customFormat="1" ht="45" hidden="1">
      <c r="A263" s="158" t="s">
        <v>249</v>
      </c>
      <c r="B263" s="18" t="s">
        <v>57</v>
      </c>
      <c r="C263" s="18" t="s">
        <v>31</v>
      </c>
      <c r="D263" s="18" t="s">
        <v>22</v>
      </c>
      <c r="E263" s="18" t="s">
        <v>252</v>
      </c>
      <c r="F263" s="18"/>
      <c r="G263" s="68">
        <f t="shared" si="38"/>
        <v>0</v>
      </c>
      <c r="H263" s="27">
        <f t="shared" si="39"/>
        <v>0</v>
      </c>
      <c r="I263" s="27">
        <f t="shared" si="39"/>
        <v>0</v>
      </c>
      <c r="J263" s="27">
        <f t="shared" si="39"/>
        <v>0</v>
      </c>
    </row>
    <row r="264" spans="1:10" s="9" customFormat="1" ht="30" hidden="1">
      <c r="A264" s="159" t="s">
        <v>250</v>
      </c>
      <c r="B264" s="18" t="s">
        <v>57</v>
      </c>
      <c r="C264" s="18" t="s">
        <v>31</v>
      </c>
      <c r="D264" s="18" t="s">
        <v>22</v>
      </c>
      <c r="E264" s="18" t="s">
        <v>253</v>
      </c>
      <c r="F264" s="18"/>
      <c r="G264" s="68">
        <f t="shared" si="38"/>
        <v>0</v>
      </c>
      <c r="H264" s="27">
        <f t="shared" si="39"/>
        <v>0</v>
      </c>
      <c r="I264" s="27">
        <f t="shared" si="39"/>
        <v>0</v>
      </c>
      <c r="J264" s="27">
        <f t="shared" si="39"/>
        <v>0</v>
      </c>
    </row>
    <row r="265" spans="1:10" s="9" customFormat="1" ht="15" hidden="1">
      <c r="A265" s="49" t="s">
        <v>122</v>
      </c>
      <c r="B265" s="18" t="s">
        <v>57</v>
      </c>
      <c r="C265" s="18" t="s">
        <v>31</v>
      </c>
      <c r="D265" s="18" t="s">
        <v>22</v>
      </c>
      <c r="E265" s="18" t="s">
        <v>254</v>
      </c>
      <c r="F265" s="18"/>
      <c r="G265" s="68">
        <f t="shared" si="38"/>
        <v>0</v>
      </c>
      <c r="H265" s="27">
        <f t="shared" si="39"/>
        <v>0</v>
      </c>
      <c r="I265" s="27">
        <f t="shared" si="39"/>
        <v>0</v>
      </c>
      <c r="J265" s="27">
        <f t="shared" si="39"/>
        <v>0</v>
      </c>
    </row>
    <row r="266" spans="1:10" s="9" customFormat="1" ht="15" hidden="1">
      <c r="A266" s="71" t="s">
        <v>73</v>
      </c>
      <c r="B266" s="18" t="s">
        <v>57</v>
      </c>
      <c r="C266" s="18" t="s">
        <v>31</v>
      </c>
      <c r="D266" s="18" t="s">
        <v>22</v>
      </c>
      <c r="E266" s="18" t="s">
        <v>254</v>
      </c>
      <c r="F266" s="18" t="s">
        <v>72</v>
      </c>
      <c r="G266" s="68">
        <f t="shared" si="38"/>
        <v>0</v>
      </c>
      <c r="H266" s="27"/>
      <c r="I266" s="27"/>
      <c r="J266" s="27"/>
    </row>
    <row r="267" spans="1:10" s="5" customFormat="1" ht="57">
      <c r="A267" s="82" t="s">
        <v>380</v>
      </c>
      <c r="B267" s="8" t="s">
        <v>57</v>
      </c>
      <c r="C267" s="8" t="s">
        <v>31</v>
      </c>
      <c r="D267" s="8" t="s">
        <v>22</v>
      </c>
      <c r="E267" s="8" t="s">
        <v>176</v>
      </c>
      <c r="F267" s="8"/>
      <c r="G267" s="68">
        <f t="shared" si="38"/>
        <v>0</v>
      </c>
      <c r="H267" s="26">
        <f>H268</f>
        <v>628.3000000000001</v>
      </c>
      <c r="I267" s="26">
        <f>I268</f>
        <v>648.3000000000001</v>
      </c>
      <c r="J267" s="26">
        <f>J268</f>
        <v>628.3000000000001</v>
      </c>
    </row>
    <row r="268" spans="1:10" s="5" customFormat="1" ht="30">
      <c r="A268" s="49" t="s">
        <v>238</v>
      </c>
      <c r="B268" s="8" t="s">
        <v>57</v>
      </c>
      <c r="C268" s="8" t="s">
        <v>31</v>
      </c>
      <c r="D268" s="8" t="s">
        <v>22</v>
      </c>
      <c r="E268" s="8" t="s">
        <v>177</v>
      </c>
      <c r="F268" s="8"/>
      <c r="G268" s="68">
        <f aca="true" t="shared" si="40" ref="G268:G275">H268-J268</f>
        <v>0</v>
      </c>
      <c r="H268" s="26">
        <f>H269+H272+H270+H274+H271+H273</f>
        <v>628.3000000000001</v>
      </c>
      <c r="I268" s="26">
        <f>I269+I272+I270+I274+I271+I273</f>
        <v>648.3000000000001</v>
      </c>
      <c r="J268" s="26">
        <f>J269+J272+J270+J274+J271+J273</f>
        <v>628.3000000000001</v>
      </c>
    </row>
    <row r="269" spans="1:10" s="5" customFormat="1" ht="16.5" customHeight="1">
      <c r="A269" s="33" t="s">
        <v>208</v>
      </c>
      <c r="B269" s="8" t="s">
        <v>57</v>
      </c>
      <c r="C269" s="8" t="s">
        <v>31</v>
      </c>
      <c r="D269" s="8" t="s">
        <v>22</v>
      </c>
      <c r="E269" s="8" t="s">
        <v>177</v>
      </c>
      <c r="F269" s="8" t="s">
        <v>93</v>
      </c>
      <c r="G269" s="68">
        <f t="shared" si="40"/>
        <v>0</v>
      </c>
      <c r="H269" s="26">
        <v>382.7</v>
      </c>
      <c r="I269" s="26">
        <v>382.7</v>
      </c>
      <c r="J269" s="26">
        <v>382.7</v>
      </c>
    </row>
    <row r="270" spans="1:10" s="5" customFormat="1" ht="29.25" customHeight="1" hidden="1">
      <c r="A270" s="33" t="s">
        <v>104</v>
      </c>
      <c r="B270" s="8" t="s">
        <v>57</v>
      </c>
      <c r="C270" s="8" t="s">
        <v>31</v>
      </c>
      <c r="D270" s="8" t="s">
        <v>22</v>
      </c>
      <c r="E270" s="8" t="s">
        <v>177</v>
      </c>
      <c r="F270" s="8" t="s">
        <v>103</v>
      </c>
      <c r="G270" s="68">
        <f t="shared" si="40"/>
        <v>0</v>
      </c>
      <c r="H270" s="26"/>
      <c r="I270" s="26"/>
      <c r="J270" s="26"/>
    </row>
    <row r="271" spans="1:10" s="5" customFormat="1" ht="48" customHeight="1">
      <c r="A271" s="37" t="s">
        <v>209</v>
      </c>
      <c r="B271" s="8" t="s">
        <v>57</v>
      </c>
      <c r="C271" s="8" t="s">
        <v>31</v>
      </c>
      <c r="D271" s="8" t="s">
        <v>22</v>
      </c>
      <c r="E271" s="8" t="s">
        <v>177</v>
      </c>
      <c r="F271" s="8" t="s">
        <v>133</v>
      </c>
      <c r="G271" s="68">
        <f t="shared" si="40"/>
        <v>0</v>
      </c>
      <c r="H271" s="26">
        <v>115.6</v>
      </c>
      <c r="I271" s="26">
        <v>115.6</v>
      </c>
      <c r="J271" s="26">
        <v>115.6</v>
      </c>
    </row>
    <row r="272" spans="1:10" s="5" customFormat="1" ht="34.5" customHeight="1">
      <c r="A272" s="33" t="s">
        <v>87</v>
      </c>
      <c r="B272" s="8" t="s">
        <v>57</v>
      </c>
      <c r="C272" s="8" t="s">
        <v>31</v>
      </c>
      <c r="D272" s="8" t="s">
        <v>22</v>
      </c>
      <c r="E272" s="8" t="s">
        <v>177</v>
      </c>
      <c r="F272" s="63" t="s">
        <v>86</v>
      </c>
      <c r="G272" s="68">
        <f t="shared" si="40"/>
        <v>0</v>
      </c>
      <c r="H272" s="26">
        <v>130</v>
      </c>
      <c r="I272" s="26">
        <v>150</v>
      </c>
      <c r="J272" s="26">
        <v>130</v>
      </c>
    </row>
    <row r="273" spans="1:10" s="5" customFormat="1" ht="18.75" customHeight="1" hidden="1">
      <c r="A273" s="66" t="s">
        <v>108</v>
      </c>
      <c r="B273" s="8" t="s">
        <v>57</v>
      </c>
      <c r="C273" s="8" t="s">
        <v>31</v>
      </c>
      <c r="D273" s="8" t="s">
        <v>22</v>
      </c>
      <c r="E273" s="8" t="s">
        <v>177</v>
      </c>
      <c r="F273" s="63" t="s">
        <v>106</v>
      </c>
      <c r="G273" s="68">
        <f t="shared" si="40"/>
        <v>0</v>
      </c>
      <c r="H273" s="26"/>
      <c r="I273" s="26"/>
      <c r="J273" s="26"/>
    </row>
    <row r="274" spans="1:10" s="5" customFormat="1" ht="15" hidden="1">
      <c r="A274" s="73" t="s">
        <v>109</v>
      </c>
      <c r="B274" s="8" t="s">
        <v>57</v>
      </c>
      <c r="C274" s="8" t="s">
        <v>31</v>
      </c>
      <c r="D274" s="8" t="s">
        <v>22</v>
      </c>
      <c r="E274" s="8" t="s">
        <v>177</v>
      </c>
      <c r="F274" s="63" t="s">
        <v>107</v>
      </c>
      <c r="G274" s="68">
        <f t="shared" si="40"/>
        <v>0</v>
      </c>
      <c r="H274" s="26"/>
      <c r="I274" s="26"/>
      <c r="J274" s="26"/>
    </row>
    <row r="275" spans="1:10" s="5" customFormat="1" ht="71.25" customHeight="1">
      <c r="A275" s="121" t="s">
        <v>322</v>
      </c>
      <c r="B275" s="23" t="s">
        <v>57</v>
      </c>
      <c r="C275" s="18" t="s">
        <v>31</v>
      </c>
      <c r="D275" s="18" t="s">
        <v>22</v>
      </c>
      <c r="E275" s="18" t="s">
        <v>178</v>
      </c>
      <c r="F275" s="63"/>
      <c r="G275" s="68">
        <f t="shared" si="40"/>
        <v>0</v>
      </c>
      <c r="H275" s="26">
        <f aca="true" t="shared" si="41" ref="H275:J276">H276</f>
        <v>3750</v>
      </c>
      <c r="I275" s="26">
        <f t="shared" si="41"/>
        <v>3800</v>
      </c>
      <c r="J275" s="26">
        <f t="shared" si="41"/>
        <v>3750</v>
      </c>
    </row>
    <row r="276" spans="1:10" s="5" customFormat="1" ht="15">
      <c r="A276" s="49" t="s">
        <v>123</v>
      </c>
      <c r="B276" s="8" t="s">
        <v>57</v>
      </c>
      <c r="C276" s="8" t="s">
        <v>31</v>
      </c>
      <c r="D276" s="8" t="s">
        <v>22</v>
      </c>
      <c r="E276" s="8" t="s">
        <v>179</v>
      </c>
      <c r="F276" s="8"/>
      <c r="G276" s="68">
        <f t="shared" si="38"/>
        <v>0</v>
      </c>
      <c r="H276" s="26">
        <f t="shared" si="41"/>
        <v>3750</v>
      </c>
      <c r="I276" s="26">
        <f t="shared" si="41"/>
        <v>3800</v>
      </c>
      <c r="J276" s="26">
        <f t="shared" si="41"/>
        <v>3750</v>
      </c>
    </row>
    <row r="277" spans="1:10" s="5" customFormat="1" ht="63" customHeight="1">
      <c r="A277" s="71" t="s">
        <v>94</v>
      </c>
      <c r="B277" s="8" t="s">
        <v>57</v>
      </c>
      <c r="C277" s="8" t="s">
        <v>31</v>
      </c>
      <c r="D277" s="8" t="s">
        <v>22</v>
      </c>
      <c r="E277" s="8" t="s">
        <v>179</v>
      </c>
      <c r="F277" s="8" t="s">
        <v>70</v>
      </c>
      <c r="G277" s="68">
        <f t="shared" si="38"/>
        <v>0</v>
      </c>
      <c r="H277" s="26">
        <v>3750</v>
      </c>
      <c r="I277" s="26">
        <v>3800</v>
      </c>
      <c r="J277" s="26">
        <v>3750</v>
      </c>
    </row>
    <row r="278" spans="1:10" s="5" customFormat="1" ht="42.75">
      <c r="A278" s="121" t="s">
        <v>323</v>
      </c>
      <c r="B278" s="115" t="s">
        <v>57</v>
      </c>
      <c r="C278" s="8" t="s">
        <v>31</v>
      </c>
      <c r="D278" s="8" t="s">
        <v>22</v>
      </c>
      <c r="E278" s="8" t="s">
        <v>180</v>
      </c>
      <c r="F278" s="8"/>
      <c r="G278" s="68">
        <f t="shared" si="38"/>
        <v>0</v>
      </c>
      <c r="H278" s="26">
        <f>H279</f>
        <v>1737</v>
      </c>
      <c r="I278" s="26">
        <f>I279</f>
        <v>1767</v>
      </c>
      <c r="J278" s="26">
        <f>J279</f>
        <v>1737</v>
      </c>
    </row>
    <row r="279" spans="1:10" s="5" customFormat="1" ht="30">
      <c r="A279" s="49" t="s">
        <v>236</v>
      </c>
      <c r="B279" s="8" t="s">
        <v>57</v>
      </c>
      <c r="C279" s="8" t="s">
        <v>31</v>
      </c>
      <c r="D279" s="8" t="s">
        <v>22</v>
      </c>
      <c r="E279" s="8" t="s">
        <v>181</v>
      </c>
      <c r="F279" s="8"/>
      <c r="G279" s="68">
        <f t="shared" si="38"/>
        <v>0</v>
      </c>
      <c r="H279" s="26">
        <f>H280+H281+H283+H284+H282</f>
        <v>1737</v>
      </c>
      <c r="I279" s="26">
        <f>I280+I281+I283+I284+I282</f>
        <v>1767</v>
      </c>
      <c r="J279" s="26">
        <f>J280+J281+J283+J284+J282</f>
        <v>1737</v>
      </c>
    </row>
    <row r="280" spans="1:10" s="5" customFormat="1" ht="15">
      <c r="A280" s="33" t="s">
        <v>208</v>
      </c>
      <c r="B280" s="8" t="s">
        <v>57</v>
      </c>
      <c r="C280" s="8" t="s">
        <v>31</v>
      </c>
      <c r="D280" s="8" t="s">
        <v>22</v>
      </c>
      <c r="E280" s="8" t="s">
        <v>181</v>
      </c>
      <c r="F280" s="8" t="s">
        <v>93</v>
      </c>
      <c r="G280" s="68">
        <f t="shared" si="38"/>
        <v>0</v>
      </c>
      <c r="H280" s="26">
        <v>1257.3</v>
      </c>
      <c r="I280" s="26">
        <v>1257.3</v>
      </c>
      <c r="J280" s="26">
        <v>1257.3</v>
      </c>
    </row>
    <row r="281" spans="1:10" s="5" customFormat="1" ht="30" hidden="1">
      <c r="A281" s="33" t="s">
        <v>104</v>
      </c>
      <c r="B281" s="8" t="s">
        <v>57</v>
      </c>
      <c r="C281" s="8" t="s">
        <v>31</v>
      </c>
      <c r="D281" s="8" t="s">
        <v>22</v>
      </c>
      <c r="E281" s="8" t="s">
        <v>181</v>
      </c>
      <c r="F281" s="8" t="s">
        <v>103</v>
      </c>
      <c r="G281" s="68">
        <f t="shared" si="38"/>
        <v>0</v>
      </c>
      <c r="H281" s="26"/>
      <c r="I281" s="26"/>
      <c r="J281" s="26"/>
    </row>
    <row r="282" spans="1:10" s="5" customFormat="1" ht="44.25" customHeight="1">
      <c r="A282" s="37" t="s">
        <v>209</v>
      </c>
      <c r="B282" s="8" t="s">
        <v>57</v>
      </c>
      <c r="C282" s="8" t="s">
        <v>31</v>
      </c>
      <c r="D282" s="8" t="s">
        <v>22</v>
      </c>
      <c r="E282" s="8" t="s">
        <v>181</v>
      </c>
      <c r="F282" s="8" t="s">
        <v>133</v>
      </c>
      <c r="G282" s="68">
        <f t="shared" si="38"/>
        <v>0</v>
      </c>
      <c r="H282" s="26">
        <v>379.7</v>
      </c>
      <c r="I282" s="26">
        <v>379.7</v>
      </c>
      <c r="J282" s="26">
        <v>379.7</v>
      </c>
    </row>
    <row r="283" spans="1:10" s="5" customFormat="1" ht="30">
      <c r="A283" s="33" t="s">
        <v>87</v>
      </c>
      <c r="B283" s="8" t="s">
        <v>57</v>
      </c>
      <c r="C283" s="8" t="s">
        <v>31</v>
      </c>
      <c r="D283" s="8" t="s">
        <v>22</v>
      </c>
      <c r="E283" s="8" t="s">
        <v>181</v>
      </c>
      <c r="F283" s="63" t="s">
        <v>86</v>
      </c>
      <c r="G283" s="68">
        <f t="shared" si="38"/>
        <v>0</v>
      </c>
      <c r="H283" s="26">
        <v>100</v>
      </c>
      <c r="I283" s="26">
        <v>130</v>
      </c>
      <c r="J283" s="26">
        <v>100</v>
      </c>
    </row>
    <row r="284" spans="1:10" s="5" customFormat="1" ht="15" hidden="1">
      <c r="A284" s="73" t="s">
        <v>109</v>
      </c>
      <c r="B284" s="8" t="s">
        <v>57</v>
      </c>
      <c r="C284" s="8" t="s">
        <v>31</v>
      </c>
      <c r="D284" s="8" t="s">
        <v>22</v>
      </c>
      <c r="E284" s="8" t="s">
        <v>181</v>
      </c>
      <c r="F284" s="63" t="s">
        <v>107</v>
      </c>
      <c r="G284" s="68">
        <f t="shared" si="38"/>
        <v>0</v>
      </c>
      <c r="H284" s="26"/>
      <c r="I284" s="26"/>
      <c r="J284" s="26"/>
    </row>
    <row r="285" spans="1:10" s="5" customFormat="1" ht="15" hidden="1">
      <c r="A285" s="33" t="s">
        <v>92</v>
      </c>
      <c r="B285" s="23" t="s">
        <v>57</v>
      </c>
      <c r="C285" s="23" t="s">
        <v>31</v>
      </c>
      <c r="D285" s="23" t="s">
        <v>22</v>
      </c>
      <c r="E285" s="23" t="s">
        <v>140</v>
      </c>
      <c r="F285" s="8"/>
      <c r="G285" s="68">
        <f t="shared" si="38"/>
        <v>0</v>
      </c>
      <c r="H285" s="26">
        <f aca="true" t="shared" si="42" ref="H285:J286">H286</f>
        <v>0</v>
      </c>
      <c r="I285" s="26">
        <f t="shared" si="42"/>
        <v>0</v>
      </c>
      <c r="J285" s="26">
        <f t="shared" si="42"/>
        <v>0</v>
      </c>
    </row>
    <row r="286" spans="1:10" s="5" customFormat="1" ht="60" hidden="1">
      <c r="A286" s="52" t="s">
        <v>95</v>
      </c>
      <c r="B286" s="8" t="s">
        <v>57</v>
      </c>
      <c r="C286" s="8" t="s">
        <v>31</v>
      </c>
      <c r="D286" s="8" t="s">
        <v>22</v>
      </c>
      <c r="E286" s="8" t="s">
        <v>182</v>
      </c>
      <c r="F286" s="8"/>
      <c r="G286" s="68">
        <f t="shared" si="38"/>
        <v>0</v>
      </c>
      <c r="H286" s="26">
        <f t="shared" si="42"/>
        <v>0</v>
      </c>
      <c r="I286" s="26">
        <f t="shared" si="42"/>
        <v>0</v>
      </c>
      <c r="J286" s="26">
        <f t="shared" si="42"/>
        <v>0</v>
      </c>
    </row>
    <row r="287" spans="1:10" s="5" customFormat="1" ht="30" hidden="1">
      <c r="A287" s="33" t="s">
        <v>87</v>
      </c>
      <c r="B287" s="8" t="s">
        <v>57</v>
      </c>
      <c r="C287" s="8" t="s">
        <v>31</v>
      </c>
      <c r="D287" s="8" t="s">
        <v>22</v>
      </c>
      <c r="E287" s="8" t="s">
        <v>182</v>
      </c>
      <c r="F287" s="8" t="s">
        <v>86</v>
      </c>
      <c r="G287" s="68">
        <f t="shared" si="38"/>
        <v>0</v>
      </c>
      <c r="H287" s="26"/>
      <c r="I287" s="26"/>
      <c r="J287" s="26"/>
    </row>
    <row r="288" spans="1:10" s="16" customFormat="1" ht="14.25">
      <c r="A288" s="81" t="s">
        <v>34</v>
      </c>
      <c r="B288" s="20" t="s">
        <v>57</v>
      </c>
      <c r="C288" s="20" t="s">
        <v>33</v>
      </c>
      <c r="D288" s="20"/>
      <c r="E288" s="20"/>
      <c r="F288" s="20"/>
      <c r="G288" s="68">
        <f t="shared" si="38"/>
        <v>0</v>
      </c>
      <c r="H288" s="24">
        <f>H289+H293+H302+H310</f>
        <v>24430.9</v>
      </c>
      <c r="I288" s="24">
        <f>I289+I293+I302+I310</f>
        <v>24440.9</v>
      </c>
      <c r="J288" s="24">
        <f>J289+J293+J302+J310</f>
        <v>24430.9</v>
      </c>
    </row>
    <row r="289" spans="1:10" s="16" customFormat="1" ht="14.25">
      <c r="A289" s="75" t="s">
        <v>12</v>
      </c>
      <c r="B289" s="15" t="s">
        <v>57</v>
      </c>
      <c r="C289" s="15" t="s">
        <v>33</v>
      </c>
      <c r="D289" s="15" t="s">
        <v>22</v>
      </c>
      <c r="E289" s="15"/>
      <c r="F289" s="15"/>
      <c r="G289" s="68">
        <f t="shared" si="38"/>
        <v>0</v>
      </c>
      <c r="H289" s="24">
        <f>H291</f>
        <v>1224</v>
      </c>
      <c r="I289" s="24">
        <f>I291</f>
        <v>1224</v>
      </c>
      <c r="J289" s="24">
        <f>J291</f>
        <v>1224</v>
      </c>
    </row>
    <row r="290" spans="1:10" s="16" customFormat="1" ht="15">
      <c r="A290" s="33" t="s">
        <v>92</v>
      </c>
      <c r="B290" s="23" t="s">
        <v>57</v>
      </c>
      <c r="C290" s="23" t="s">
        <v>33</v>
      </c>
      <c r="D290" s="23" t="s">
        <v>22</v>
      </c>
      <c r="E290" s="23" t="s">
        <v>140</v>
      </c>
      <c r="F290" s="23"/>
      <c r="G290" s="68">
        <f t="shared" si="38"/>
        <v>0</v>
      </c>
      <c r="H290" s="27">
        <f aca="true" t="shared" si="43" ref="H290:J291">H291</f>
        <v>1224</v>
      </c>
      <c r="I290" s="27">
        <f t="shared" si="43"/>
        <v>1224</v>
      </c>
      <c r="J290" s="27">
        <f t="shared" si="43"/>
        <v>1224</v>
      </c>
    </row>
    <row r="291" spans="1:10" s="5" customFormat="1" ht="30">
      <c r="A291" s="52" t="s">
        <v>13</v>
      </c>
      <c r="B291" s="14" t="s">
        <v>57</v>
      </c>
      <c r="C291" s="23" t="s">
        <v>33</v>
      </c>
      <c r="D291" s="23" t="s">
        <v>22</v>
      </c>
      <c r="E291" s="14" t="s">
        <v>184</v>
      </c>
      <c r="F291" s="14"/>
      <c r="G291" s="68">
        <f t="shared" si="38"/>
        <v>0</v>
      </c>
      <c r="H291" s="26">
        <f t="shared" si="43"/>
        <v>1224</v>
      </c>
      <c r="I291" s="26">
        <f t="shared" si="43"/>
        <v>1224</v>
      </c>
      <c r="J291" s="26">
        <f t="shared" si="43"/>
        <v>1224</v>
      </c>
    </row>
    <row r="292" spans="1:10" s="5" customFormat="1" ht="15">
      <c r="A292" s="49" t="s">
        <v>100</v>
      </c>
      <c r="B292" s="14" t="s">
        <v>57</v>
      </c>
      <c r="C292" s="23" t="s">
        <v>33</v>
      </c>
      <c r="D292" s="23" t="s">
        <v>22</v>
      </c>
      <c r="E292" s="14" t="s">
        <v>184</v>
      </c>
      <c r="F292" s="14" t="s">
        <v>99</v>
      </c>
      <c r="G292" s="68">
        <f t="shared" si="38"/>
        <v>0</v>
      </c>
      <c r="H292" s="26">
        <v>1224</v>
      </c>
      <c r="I292" s="26">
        <v>1224</v>
      </c>
      <c r="J292" s="26">
        <v>1224</v>
      </c>
    </row>
    <row r="293" spans="1:10" s="16" customFormat="1" ht="14.25">
      <c r="A293" s="126" t="s">
        <v>56</v>
      </c>
      <c r="B293" s="15" t="s">
        <v>57</v>
      </c>
      <c r="C293" s="15" t="s">
        <v>33</v>
      </c>
      <c r="D293" s="15" t="s">
        <v>23</v>
      </c>
      <c r="E293" s="15"/>
      <c r="F293" s="15"/>
      <c r="G293" s="68">
        <f t="shared" si="38"/>
        <v>0</v>
      </c>
      <c r="H293" s="24">
        <f>H294</f>
        <v>17027.7</v>
      </c>
      <c r="I293" s="24">
        <f>I294</f>
        <v>17027.7</v>
      </c>
      <c r="J293" s="24">
        <f>J294</f>
        <v>17027.7</v>
      </c>
    </row>
    <row r="294" spans="1:11" s="16" customFormat="1" ht="15">
      <c r="A294" s="33" t="s">
        <v>92</v>
      </c>
      <c r="B294" s="23" t="s">
        <v>57</v>
      </c>
      <c r="C294" s="23" t="s">
        <v>33</v>
      </c>
      <c r="D294" s="23" t="s">
        <v>23</v>
      </c>
      <c r="E294" s="23" t="s">
        <v>140</v>
      </c>
      <c r="F294" s="23"/>
      <c r="G294" s="68">
        <f t="shared" si="38"/>
        <v>0</v>
      </c>
      <c r="H294" s="27">
        <f>H299+H297+H295</f>
        <v>17027.7</v>
      </c>
      <c r="I294" s="27">
        <f>I299+I297+I295</f>
        <v>17027.7</v>
      </c>
      <c r="J294" s="27">
        <f>J299+J297+J295</f>
        <v>17027.7</v>
      </c>
      <c r="K294" s="32"/>
    </row>
    <row r="295" spans="1:10" s="5" customFormat="1" ht="75">
      <c r="A295" s="45" t="s">
        <v>308</v>
      </c>
      <c r="B295" s="8" t="s">
        <v>57</v>
      </c>
      <c r="C295" s="8" t="s">
        <v>33</v>
      </c>
      <c r="D295" s="8" t="s">
        <v>23</v>
      </c>
      <c r="E295" s="8" t="s">
        <v>201</v>
      </c>
      <c r="F295" s="8"/>
      <c r="G295" s="68">
        <f>H295-J295</f>
        <v>0</v>
      </c>
      <c r="H295" s="26">
        <f>H296</f>
        <v>3153.6</v>
      </c>
      <c r="I295" s="27">
        <f>I296</f>
        <v>3153.6</v>
      </c>
      <c r="J295" s="27">
        <f>J296</f>
        <v>3153.6</v>
      </c>
    </row>
    <row r="296" spans="1:10" s="5" customFormat="1" ht="30" customHeight="1">
      <c r="A296" s="71" t="s">
        <v>111</v>
      </c>
      <c r="B296" s="8" t="s">
        <v>57</v>
      </c>
      <c r="C296" s="8" t="s">
        <v>33</v>
      </c>
      <c r="D296" s="8" t="s">
        <v>23</v>
      </c>
      <c r="E296" s="8" t="s">
        <v>201</v>
      </c>
      <c r="F296" s="8" t="s">
        <v>110</v>
      </c>
      <c r="G296" s="68">
        <f>H296-J296</f>
        <v>0</v>
      </c>
      <c r="H296" s="26">
        <v>3153.6</v>
      </c>
      <c r="I296" s="26">
        <v>3153.6</v>
      </c>
      <c r="J296" s="27">
        <v>3153.6</v>
      </c>
    </row>
    <row r="297" spans="1:11" s="16" customFormat="1" ht="75">
      <c r="A297" s="44" t="s">
        <v>309</v>
      </c>
      <c r="B297" s="23" t="s">
        <v>57</v>
      </c>
      <c r="C297" s="23" t="s">
        <v>33</v>
      </c>
      <c r="D297" s="23" t="s">
        <v>23</v>
      </c>
      <c r="E297" s="23" t="s">
        <v>185</v>
      </c>
      <c r="F297" s="23"/>
      <c r="G297" s="68">
        <f t="shared" si="38"/>
        <v>0</v>
      </c>
      <c r="H297" s="27">
        <f>H298</f>
        <v>335.7</v>
      </c>
      <c r="I297" s="27">
        <f>I298</f>
        <v>335.7</v>
      </c>
      <c r="J297" s="27">
        <f>J298</f>
        <v>335.7</v>
      </c>
      <c r="K297" s="32"/>
    </row>
    <row r="298" spans="1:11" s="16" customFormat="1" ht="30">
      <c r="A298" s="44" t="s">
        <v>111</v>
      </c>
      <c r="B298" s="23" t="s">
        <v>57</v>
      </c>
      <c r="C298" s="23" t="s">
        <v>33</v>
      </c>
      <c r="D298" s="23" t="s">
        <v>23</v>
      </c>
      <c r="E298" s="23" t="s">
        <v>185</v>
      </c>
      <c r="F298" s="23" t="s">
        <v>110</v>
      </c>
      <c r="G298" s="68">
        <f t="shared" si="38"/>
        <v>0</v>
      </c>
      <c r="H298" s="27">
        <v>335.7</v>
      </c>
      <c r="I298" s="27">
        <v>335.7</v>
      </c>
      <c r="J298" s="27">
        <v>335.7</v>
      </c>
      <c r="K298" s="32"/>
    </row>
    <row r="299" spans="1:10" s="16" customFormat="1" ht="30">
      <c r="A299" s="52" t="s">
        <v>310</v>
      </c>
      <c r="B299" s="23" t="s">
        <v>57</v>
      </c>
      <c r="C299" s="23" t="s">
        <v>33</v>
      </c>
      <c r="D299" s="23" t="s">
        <v>23</v>
      </c>
      <c r="E299" s="23" t="s">
        <v>187</v>
      </c>
      <c r="F299" s="23"/>
      <c r="G299" s="68">
        <f>H299-J299</f>
        <v>0</v>
      </c>
      <c r="H299" s="27">
        <f>H300+H301</f>
        <v>13538.4</v>
      </c>
      <c r="I299" s="27">
        <f>I300+I301</f>
        <v>13538.4</v>
      </c>
      <c r="J299" s="27">
        <f>J300+J301</f>
        <v>13538.4</v>
      </c>
    </row>
    <row r="300" spans="1:10" s="16" customFormat="1" ht="30">
      <c r="A300" s="33" t="s">
        <v>87</v>
      </c>
      <c r="B300" s="23" t="s">
        <v>57</v>
      </c>
      <c r="C300" s="23" t="s">
        <v>33</v>
      </c>
      <c r="D300" s="23" t="s">
        <v>23</v>
      </c>
      <c r="E300" s="23" t="s">
        <v>187</v>
      </c>
      <c r="F300" s="23" t="s">
        <v>86</v>
      </c>
      <c r="G300" s="68">
        <f>H300-J300</f>
        <v>0</v>
      </c>
      <c r="H300" s="27">
        <v>150</v>
      </c>
      <c r="I300" s="27">
        <v>150</v>
      </c>
      <c r="J300" s="27">
        <v>150</v>
      </c>
    </row>
    <row r="301" spans="1:10" s="16" customFormat="1" ht="31.5" customHeight="1">
      <c r="A301" s="52" t="s">
        <v>111</v>
      </c>
      <c r="B301" s="23" t="s">
        <v>57</v>
      </c>
      <c r="C301" s="23" t="s">
        <v>33</v>
      </c>
      <c r="D301" s="23" t="s">
        <v>23</v>
      </c>
      <c r="E301" s="23" t="s">
        <v>187</v>
      </c>
      <c r="F301" s="23" t="s">
        <v>110</v>
      </c>
      <c r="G301" s="68">
        <f>H301-J301</f>
        <v>0</v>
      </c>
      <c r="H301" s="27">
        <v>13388.4</v>
      </c>
      <c r="I301" s="27">
        <v>13388.4</v>
      </c>
      <c r="J301" s="27">
        <v>13388.4</v>
      </c>
    </row>
    <row r="302" spans="1:10" s="5" customFormat="1" ht="15">
      <c r="A302" s="124" t="s">
        <v>71</v>
      </c>
      <c r="B302" s="7" t="s">
        <v>57</v>
      </c>
      <c r="C302" s="7" t="s">
        <v>33</v>
      </c>
      <c r="D302" s="7" t="s">
        <v>24</v>
      </c>
      <c r="E302" s="7"/>
      <c r="F302" s="7"/>
      <c r="G302" s="68">
        <f aca="true" t="shared" si="44" ref="G302:G323">H302-J302</f>
        <v>0</v>
      </c>
      <c r="H302" s="25">
        <f>H303</f>
        <v>4639.2</v>
      </c>
      <c r="I302" s="25">
        <f>I303</f>
        <v>4639.2</v>
      </c>
      <c r="J302" s="25">
        <f>J303</f>
        <v>4639.2</v>
      </c>
    </row>
    <row r="303" spans="1:10" s="5" customFormat="1" ht="15">
      <c r="A303" s="33" t="s">
        <v>92</v>
      </c>
      <c r="B303" s="8" t="s">
        <v>57</v>
      </c>
      <c r="C303" s="8" t="s">
        <v>33</v>
      </c>
      <c r="D303" s="8" t="s">
        <v>24</v>
      </c>
      <c r="E303" s="8" t="s">
        <v>140</v>
      </c>
      <c r="F303" s="8"/>
      <c r="G303" s="68">
        <f t="shared" si="44"/>
        <v>0</v>
      </c>
      <c r="H303" s="26">
        <f>H306+H308+H304</f>
        <v>4639.2</v>
      </c>
      <c r="I303" s="26">
        <f>I306+I308+I304</f>
        <v>4639.2</v>
      </c>
      <c r="J303" s="26">
        <f>J306+J308+J304</f>
        <v>4639.2</v>
      </c>
    </row>
    <row r="304" spans="1:10" s="5" customFormat="1" ht="64.5" customHeight="1">
      <c r="A304" s="45" t="s">
        <v>346</v>
      </c>
      <c r="B304" s="8" t="s">
        <v>57</v>
      </c>
      <c r="C304" s="8" t="s">
        <v>33</v>
      </c>
      <c r="D304" s="8" t="s">
        <v>24</v>
      </c>
      <c r="E304" s="8" t="s">
        <v>202</v>
      </c>
      <c r="F304" s="8"/>
      <c r="G304" s="68">
        <f t="shared" si="44"/>
        <v>0</v>
      </c>
      <c r="H304" s="27">
        <f>H305</f>
        <v>878.2</v>
      </c>
      <c r="I304" s="27">
        <f>I305</f>
        <v>878.2</v>
      </c>
      <c r="J304" s="27">
        <f>J305</f>
        <v>878.2</v>
      </c>
    </row>
    <row r="305" spans="1:10" s="5" customFormat="1" ht="30.75" customHeight="1">
      <c r="A305" s="71" t="s">
        <v>111</v>
      </c>
      <c r="B305" s="8" t="s">
        <v>57</v>
      </c>
      <c r="C305" s="8" t="s">
        <v>33</v>
      </c>
      <c r="D305" s="8" t="s">
        <v>24</v>
      </c>
      <c r="E305" s="8" t="s">
        <v>202</v>
      </c>
      <c r="F305" s="8" t="s">
        <v>110</v>
      </c>
      <c r="G305" s="68">
        <f t="shared" si="44"/>
        <v>0</v>
      </c>
      <c r="H305" s="26">
        <v>878.2</v>
      </c>
      <c r="I305" s="27">
        <v>878.2</v>
      </c>
      <c r="J305" s="26">
        <v>878.2</v>
      </c>
    </row>
    <row r="306" spans="1:10" s="5" customFormat="1" ht="15">
      <c r="A306" s="45" t="s">
        <v>311</v>
      </c>
      <c r="B306" s="8" t="s">
        <v>57</v>
      </c>
      <c r="C306" s="8" t="s">
        <v>33</v>
      </c>
      <c r="D306" s="8" t="s">
        <v>24</v>
      </c>
      <c r="E306" s="8" t="s">
        <v>203</v>
      </c>
      <c r="F306" s="8"/>
      <c r="G306" s="68">
        <f t="shared" si="44"/>
        <v>0</v>
      </c>
      <c r="H306" s="26">
        <f>H307</f>
        <v>2468</v>
      </c>
      <c r="I306" s="26">
        <f>I307</f>
        <v>2468</v>
      </c>
      <c r="J306" s="26">
        <f>J307</f>
        <v>2468</v>
      </c>
    </row>
    <row r="307" spans="1:10" s="5" customFormat="1" ht="30">
      <c r="A307" s="71" t="s">
        <v>111</v>
      </c>
      <c r="B307" s="8" t="s">
        <v>57</v>
      </c>
      <c r="C307" s="8" t="s">
        <v>33</v>
      </c>
      <c r="D307" s="8" t="s">
        <v>24</v>
      </c>
      <c r="E307" s="8" t="s">
        <v>203</v>
      </c>
      <c r="F307" s="8" t="s">
        <v>110</v>
      </c>
      <c r="G307" s="68">
        <f t="shared" si="44"/>
        <v>0</v>
      </c>
      <c r="H307" s="26">
        <v>2468</v>
      </c>
      <c r="I307" s="26">
        <v>2468</v>
      </c>
      <c r="J307" s="26">
        <v>2468</v>
      </c>
    </row>
    <row r="308" spans="1:10" s="5" customFormat="1" ht="45.75" customHeight="1">
      <c r="A308" s="132" t="s">
        <v>312</v>
      </c>
      <c r="B308" s="8" t="s">
        <v>57</v>
      </c>
      <c r="C308" s="8" t="s">
        <v>33</v>
      </c>
      <c r="D308" s="8" t="s">
        <v>24</v>
      </c>
      <c r="E308" s="8" t="s">
        <v>204</v>
      </c>
      <c r="F308" s="8"/>
      <c r="G308" s="68">
        <f t="shared" si="44"/>
        <v>0</v>
      </c>
      <c r="H308" s="26">
        <f>H309</f>
        <v>1293</v>
      </c>
      <c r="I308" s="26">
        <f>I309</f>
        <v>1293</v>
      </c>
      <c r="J308" s="26">
        <f>J309</f>
        <v>1293</v>
      </c>
    </row>
    <row r="309" spans="1:10" s="5" customFormat="1" ht="30.75" customHeight="1">
      <c r="A309" s="37" t="s">
        <v>241</v>
      </c>
      <c r="B309" s="8" t="s">
        <v>57</v>
      </c>
      <c r="C309" s="8" t="s">
        <v>33</v>
      </c>
      <c r="D309" s="8" t="s">
        <v>24</v>
      </c>
      <c r="E309" s="8" t="s">
        <v>204</v>
      </c>
      <c r="F309" s="8" t="s">
        <v>242</v>
      </c>
      <c r="G309" s="68">
        <f t="shared" si="44"/>
        <v>0</v>
      </c>
      <c r="H309" s="26">
        <v>1293</v>
      </c>
      <c r="I309" s="26">
        <v>1293</v>
      </c>
      <c r="J309" s="26">
        <v>1293</v>
      </c>
    </row>
    <row r="310" spans="1:10" s="16" customFormat="1" ht="14.25">
      <c r="A310" s="135" t="s">
        <v>271</v>
      </c>
      <c r="B310" s="15" t="s">
        <v>33</v>
      </c>
      <c r="C310" s="15" t="s">
        <v>35</v>
      </c>
      <c r="D310" s="15"/>
      <c r="E310" s="15"/>
      <c r="F310" s="15"/>
      <c r="G310" s="68">
        <f t="shared" si="44"/>
        <v>0</v>
      </c>
      <c r="H310" s="24">
        <f>H311+H319</f>
        <v>1540</v>
      </c>
      <c r="I310" s="24">
        <f>I311+I319</f>
        <v>1550</v>
      </c>
      <c r="J310" s="24">
        <f>J311+J319</f>
        <v>1540</v>
      </c>
    </row>
    <row r="311" spans="1:10" s="5" customFormat="1" ht="56.25" customHeight="1">
      <c r="A311" s="138" t="s">
        <v>313</v>
      </c>
      <c r="B311" s="18" t="s">
        <v>57</v>
      </c>
      <c r="C311" s="23" t="s">
        <v>33</v>
      </c>
      <c r="D311" s="23" t="s">
        <v>35</v>
      </c>
      <c r="E311" s="18" t="s">
        <v>143</v>
      </c>
      <c r="F311" s="18"/>
      <c r="G311" s="68">
        <f t="shared" si="44"/>
        <v>0</v>
      </c>
      <c r="H311" s="26">
        <f aca="true" t="shared" si="45" ref="H311:J312">H312</f>
        <v>40</v>
      </c>
      <c r="I311" s="26">
        <f t="shared" si="45"/>
        <v>50</v>
      </c>
      <c r="J311" s="26">
        <f t="shared" si="45"/>
        <v>40</v>
      </c>
    </row>
    <row r="312" spans="1:10" s="5" customFormat="1" ht="30.75" customHeight="1">
      <c r="A312" s="44" t="s">
        <v>349</v>
      </c>
      <c r="B312" s="18" t="s">
        <v>57</v>
      </c>
      <c r="C312" s="23" t="s">
        <v>33</v>
      </c>
      <c r="D312" s="23" t="s">
        <v>35</v>
      </c>
      <c r="E312" s="8" t="s">
        <v>350</v>
      </c>
      <c r="F312" s="18"/>
      <c r="G312" s="68">
        <f t="shared" si="44"/>
        <v>0</v>
      </c>
      <c r="H312" s="26">
        <f t="shared" si="45"/>
        <v>40</v>
      </c>
      <c r="I312" s="26">
        <f t="shared" si="45"/>
        <v>50</v>
      </c>
      <c r="J312" s="26">
        <f t="shared" si="45"/>
        <v>40</v>
      </c>
    </row>
    <row r="313" spans="1:10" s="5" customFormat="1" ht="30.75" customHeight="1">
      <c r="A313" s="44" t="s">
        <v>351</v>
      </c>
      <c r="B313" s="18" t="s">
        <v>57</v>
      </c>
      <c r="C313" s="23" t="s">
        <v>33</v>
      </c>
      <c r="D313" s="23" t="s">
        <v>35</v>
      </c>
      <c r="E313" s="8" t="s">
        <v>352</v>
      </c>
      <c r="F313" s="18"/>
      <c r="G313" s="68">
        <f t="shared" si="44"/>
        <v>0</v>
      </c>
      <c r="H313" s="26">
        <f>H316+H314</f>
        <v>40</v>
      </c>
      <c r="I313" s="26">
        <f>I316+I314</f>
        <v>50</v>
      </c>
      <c r="J313" s="26">
        <f>J316+J314</f>
        <v>40</v>
      </c>
    </row>
    <row r="314" spans="1:10" s="5" customFormat="1" ht="17.25" customHeight="1">
      <c r="A314" s="52" t="s">
        <v>115</v>
      </c>
      <c r="B314" s="18" t="s">
        <v>57</v>
      </c>
      <c r="C314" s="23" t="s">
        <v>33</v>
      </c>
      <c r="D314" s="23" t="s">
        <v>35</v>
      </c>
      <c r="E314" s="8" t="s">
        <v>371</v>
      </c>
      <c r="F314" s="18"/>
      <c r="G314" s="68">
        <f t="shared" si="44"/>
        <v>0</v>
      </c>
      <c r="H314" s="26">
        <f>H315</f>
        <v>40</v>
      </c>
      <c r="I314" s="26">
        <f>I315</f>
        <v>50</v>
      </c>
      <c r="J314" s="26">
        <f>J315</f>
        <v>40</v>
      </c>
    </row>
    <row r="315" spans="1:10" s="5" customFormat="1" ht="30.75" customHeight="1">
      <c r="A315" s="37" t="s">
        <v>87</v>
      </c>
      <c r="B315" s="18" t="s">
        <v>57</v>
      </c>
      <c r="C315" s="23" t="s">
        <v>33</v>
      </c>
      <c r="D315" s="23" t="s">
        <v>35</v>
      </c>
      <c r="E315" s="8" t="s">
        <v>371</v>
      </c>
      <c r="F315" s="18" t="s">
        <v>86</v>
      </c>
      <c r="G315" s="68">
        <f t="shared" si="44"/>
        <v>0</v>
      </c>
      <c r="H315" s="26">
        <v>40</v>
      </c>
      <c r="I315" s="26">
        <v>50</v>
      </c>
      <c r="J315" s="26">
        <v>40</v>
      </c>
    </row>
    <row r="316" spans="1:10" s="5" customFormat="1" ht="30.75" customHeight="1" hidden="1">
      <c r="A316" s="44" t="s">
        <v>353</v>
      </c>
      <c r="B316" s="18" t="s">
        <v>57</v>
      </c>
      <c r="C316" s="23" t="s">
        <v>33</v>
      </c>
      <c r="D316" s="23" t="s">
        <v>35</v>
      </c>
      <c r="E316" s="8" t="s">
        <v>354</v>
      </c>
      <c r="F316" s="18"/>
      <c r="G316" s="68">
        <f t="shared" si="44"/>
        <v>0</v>
      </c>
      <c r="H316" s="26">
        <f>H317+H318</f>
        <v>0</v>
      </c>
      <c r="I316" s="26">
        <f>I317+I318</f>
        <v>0</v>
      </c>
      <c r="J316" s="26">
        <f>J317+J318</f>
        <v>0</v>
      </c>
    </row>
    <row r="317" spans="1:10" s="5" customFormat="1" ht="30.75" customHeight="1" hidden="1">
      <c r="A317" s="37" t="s">
        <v>87</v>
      </c>
      <c r="B317" s="18" t="s">
        <v>57</v>
      </c>
      <c r="C317" s="23" t="s">
        <v>33</v>
      </c>
      <c r="D317" s="23" t="s">
        <v>35</v>
      </c>
      <c r="E317" s="8" t="s">
        <v>354</v>
      </c>
      <c r="F317" s="18" t="s">
        <v>86</v>
      </c>
      <c r="G317" s="68">
        <f t="shared" si="44"/>
        <v>0</v>
      </c>
      <c r="H317" s="26"/>
      <c r="I317" s="26"/>
      <c r="J317" s="26"/>
    </row>
    <row r="318" spans="1:10" s="5" customFormat="1" ht="15" hidden="1">
      <c r="A318" s="77" t="s">
        <v>73</v>
      </c>
      <c r="B318" s="18" t="s">
        <v>57</v>
      </c>
      <c r="C318" s="23" t="s">
        <v>33</v>
      </c>
      <c r="D318" s="23" t="s">
        <v>35</v>
      </c>
      <c r="E318" s="8" t="s">
        <v>354</v>
      </c>
      <c r="F318" s="18" t="s">
        <v>72</v>
      </c>
      <c r="G318" s="68">
        <f t="shared" si="44"/>
        <v>0</v>
      </c>
      <c r="H318" s="26"/>
      <c r="I318" s="26"/>
      <c r="J318" s="26"/>
    </row>
    <row r="319" spans="1:10" s="5" customFormat="1" ht="30.75" customHeight="1">
      <c r="A319" s="44" t="s">
        <v>310</v>
      </c>
      <c r="B319" s="23" t="s">
        <v>57</v>
      </c>
      <c r="C319" s="23" t="s">
        <v>33</v>
      </c>
      <c r="D319" s="23" t="s">
        <v>35</v>
      </c>
      <c r="E319" s="23" t="s">
        <v>187</v>
      </c>
      <c r="F319" s="23"/>
      <c r="G319" s="68">
        <f t="shared" si="44"/>
        <v>0</v>
      </c>
      <c r="H319" s="26">
        <f>H320+H321+H322+H323</f>
        <v>1500</v>
      </c>
      <c r="I319" s="26">
        <f>I320+I321+I322+I323</f>
        <v>1500</v>
      </c>
      <c r="J319" s="26">
        <f>J320+J321+J322+J323</f>
        <v>1500</v>
      </c>
    </row>
    <row r="320" spans="1:10" s="5" customFormat="1" ht="19.5" customHeight="1">
      <c r="A320" s="44" t="s">
        <v>205</v>
      </c>
      <c r="B320" s="23" t="s">
        <v>57</v>
      </c>
      <c r="C320" s="23" t="s">
        <v>33</v>
      </c>
      <c r="D320" s="23" t="s">
        <v>35</v>
      </c>
      <c r="E320" s="23" t="s">
        <v>187</v>
      </c>
      <c r="F320" s="23" t="s">
        <v>89</v>
      </c>
      <c r="G320" s="68">
        <f t="shared" si="44"/>
        <v>0</v>
      </c>
      <c r="H320" s="26">
        <v>645</v>
      </c>
      <c r="I320" s="26">
        <v>645</v>
      </c>
      <c r="J320" s="26">
        <v>645</v>
      </c>
    </row>
    <row r="321" spans="1:10" s="5" customFormat="1" ht="30.75" customHeight="1" hidden="1">
      <c r="A321" s="44" t="s">
        <v>102</v>
      </c>
      <c r="B321" s="23" t="s">
        <v>57</v>
      </c>
      <c r="C321" s="23" t="s">
        <v>33</v>
      </c>
      <c r="D321" s="23" t="s">
        <v>23</v>
      </c>
      <c r="E321" s="23" t="s">
        <v>187</v>
      </c>
      <c r="F321" s="23" t="s">
        <v>101</v>
      </c>
      <c r="G321" s="68">
        <f t="shared" si="44"/>
        <v>0</v>
      </c>
      <c r="H321" s="26"/>
      <c r="I321" s="26"/>
      <c r="J321" s="26"/>
    </row>
    <row r="322" spans="1:10" s="5" customFormat="1" ht="30.75" customHeight="1">
      <c r="A322" s="44" t="s">
        <v>186</v>
      </c>
      <c r="B322" s="23" t="s">
        <v>57</v>
      </c>
      <c r="C322" s="23" t="s">
        <v>33</v>
      </c>
      <c r="D322" s="23" t="s">
        <v>35</v>
      </c>
      <c r="E322" s="23" t="s">
        <v>187</v>
      </c>
      <c r="F322" s="23" t="s">
        <v>131</v>
      </c>
      <c r="G322" s="68">
        <f t="shared" si="44"/>
        <v>0</v>
      </c>
      <c r="H322" s="26">
        <v>195</v>
      </c>
      <c r="I322" s="26">
        <v>195</v>
      </c>
      <c r="J322" s="26">
        <v>195</v>
      </c>
    </row>
    <row r="323" spans="1:10" s="5" customFormat="1" ht="30.75" customHeight="1">
      <c r="A323" s="37" t="s">
        <v>87</v>
      </c>
      <c r="B323" s="23" t="s">
        <v>57</v>
      </c>
      <c r="C323" s="23" t="s">
        <v>33</v>
      </c>
      <c r="D323" s="23" t="s">
        <v>35</v>
      </c>
      <c r="E323" s="23" t="s">
        <v>187</v>
      </c>
      <c r="F323" s="23" t="s">
        <v>86</v>
      </c>
      <c r="G323" s="68">
        <f t="shared" si="44"/>
        <v>0</v>
      </c>
      <c r="H323" s="26">
        <v>660</v>
      </c>
      <c r="I323" s="26">
        <v>660</v>
      </c>
      <c r="J323" s="26">
        <v>660</v>
      </c>
    </row>
    <row r="324" spans="1:10" s="9" customFormat="1" ht="14.25">
      <c r="A324" s="81" t="s">
        <v>3</v>
      </c>
      <c r="B324" s="7" t="s">
        <v>57</v>
      </c>
      <c r="C324" s="7" t="s">
        <v>40</v>
      </c>
      <c r="D324" s="7"/>
      <c r="E324" s="7"/>
      <c r="F324" s="7"/>
      <c r="G324" s="68">
        <f aca="true" t="shared" si="46" ref="G324:G336">H324-J324</f>
        <v>0</v>
      </c>
      <c r="H324" s="25">
        <f aca="true" t="shared" si="47" ref="H324:J326">H325</f>
        <v>250</v>
      </c>
      <c r="I324" s="25">
        <f t="shared" si="47"/>
        <v>250</v>
      </c>
      <c r="J324" s="25">
        <f t="shared" si="47"/>
        <v>250</v>
      </c>
    </row>
    <row r="325" spans="1:10" s="9" customFormat="1" ht="14.25">
      <c r="A325" s="81" t="s">
        <v>64</v>
      </c>
      <c r="B325" s="7" t="s">
        <v>57</v>
      </c>
      <c r="C325" s="7" t="s">
        <v>40</v>
      </c>
      <c r="D325" s="7" t="s">
        <v>22</v>
      </c>
      <c r="E325" s="7"/>
      <c r="F325" s="7"/>
      <c r="G325" s="68">
        <f t="shared" si="46"/>
        <v>0</v>
      </c>
      <c r="H325" s="25">
        <f t="shared" si="47"/>
        <v>250</v>
      </c>
      <c r="I325" s="25">
        <f t="shared" si="47"/>
        <v>250</v>
      </c>
      <c r="J325" s="25">
        <f t="shared" si="47"/>
        <v>250</v>
      </c>
    </row>
    <row r="326" spans="1:10" s="5" customFormat="1" ht="31.5" customHeight="1">
      <c r="A326" s="121" t="s">
        <v>321</v>
      </c>
      <c r="B326" s="8" t="s">
        <v>57</v>
      </c>
      <c r="C326" s="8" t="s">
        <v>40</v>
      </c>
      <c r="D326" s="8" t="s">
        <v>22</v>
      </c>
      <c r="E326" s="8" t="s">
        <v>188</v>
      </c>
      <c r="F326" s="8"/>
      <c r="G326" s="68">
        <f>H326-J326</f>
        <v>0</v>
      </c>
      <c r="H326" s="26">
        <f>H327</f>
        <v>250</v>
      </c>
      <c r="I326" s="26">
        <f t="shared" si="47"/>
        <v>250</v>
      </c>
      <c r="J326" s="26">
        <f t="shared" si="47"/>
        <v>250</v>
      </c>
    </row>
    <row r="327" spans="1:10" s="5" customFormat="1" ht="18.75" customHeight="1">
      <c r="A327" s="79" t="s">
        <v>76</v>
      </c>
      <c r="B327" s="8" t="s">
        <v>57</v>
      </c>
      <c r="C327" s="8" t="s">
        <v>40</v>
      </c>
      <c r="D327" s="8" t="s">
        <v>22</v>
      </c>
      <c r="E327" s="8" t="s">
        <v>189</v>
      </c>
      <c r="F327" s="8"/>
      <c r="G327" s="68">
        <f>H327-J327</f>
        <v>0</v>
      </c>
      <c r="H327" s="26">
        <f>H329+H328</f>
        <v>250</v>
      </c>
      <c r="I327" s="26">
        <f>I329+I328</f>
        <v>250</v>
      </c>
      <c r="J327" s="26">
        <f>J329+J328</f>
        <v>250</v>
      </c>
    </row>
    <row r="328" spans="1:10" s="5" customFormat="1" ht="18.75" customHeight="1">
      <c r="A328" s="148" t="s">
        <v>233</v>
      </c>
      <c r="B328" s="8" t="s">
        <v>57</v>
      </c>
      <c r="C328" s="8" t="s">
        <v>40</v>
      </c>
      <c r="D328" s="8" t="s">
        <v>22</v>
      </c>
      <c r="E328" s="8" t="s">
        <v>189</v>
      </c>
      <c r="F328" s="8" t="s">
        <v>232</v>
      </c>
      <c r="G328" s="68">
        <f>H328-J328</f>
        <v>0</v>
      </c>
      <c r="H328" s="26">
        <v>140</v>
      </c>
      <c r="I328" s="26">
        <v>140</v>
      </c>
      <c r="J328" s="26">
        <v>140</v>
      </c>
    </row>
    <row r="329" spans="1:10" s="5" customFormat="1" ht="28.5" customHeight="1">
      <c r="A329" s="33" t="s">
        <v>87</v>
      </c>
      <c r="B329" s="8" t="s">
        <v>57</v>
      </c>
      <c r="C329" s="8" t="s">
        <v>40</v>
      </c>
      <c r="D329" s="8" t="s">
        <v>22</v>
      </c>
      <c r="E329" s="8" t="s">
        <v>189</v>
      </c>
      <c r="F329" s="8" t="s">
        <v>86</v>
      </c>
      <c r="G329" s="68">
        <f>H329-J329</f>
        <v>0</v>
      </c>
      <c r="H329" s="26">
        <v>110</v>
      </c>
      <c r="I329" s="26">
        <v>110</v>
      </c>
      <c r="J329" s="26">
        <v>110</v>
      </c>
    </row>
    <row r="330" spans="1:10" s="9" customFormat="1" ht="17.25" customHeight="1">
      <c r="A330" s="124" t="s">
        <v>65</v>
      </c>
      <c r="B330" s="7" t="s">
        <v>57</v>
      </c>
      <c r="C330" s="7" t="s">
        <v>51</v>
      </c>
      <c r="D330" s="11"/>
      <c r="E330" s="11"/>
      <c r="F330" s="11"/>
      <c r="G330" s="68">
        <f t="shared" si="46"/>
        <v>0</v>
      </c>
      <c r="H330" s="25">
        <f aca="true" t="shared" si="48" ref="H330:J331">H331</f>
        <v>300</v>
      </c>
      <c r="I330" s="25">
        <f t="shared" si="48"/>
        <v>300</v>
      </c>
      <c r="J330" s="25">
        <f t="shared" si="48"/>
        <v>300</v>
      </c>
    </row>
    <row r="331" spans="1:10" s="9" customFormat="1" ht="15.75" customHeight="1">
      <c r="A331" s="124" t="s">
        <v>47</v>
      </c>
      <c r="B331" s="7" t="s">
        <v>57</v>
      </c>
      <c r="C331" s="7" t="s">
        <v>51</v>
      </c>
      <c r="D331" s="7" t="s">
        <v>27</v>
      </c>
      <c r="E331" s="7"/>
      <c r="F331" s="7"/>
      <c r="G331" s="68">
        <f t="shared" si="46"/>
        <v>0</v>
      </c>
      <c r="H331" s="25">
        <f>H332</f>
        <v>300</v>
      </c>
      <c r="I331" s="25">
        <f>I332</f>
        <v>300</v>
      </c>
      <c r="J331" s="25">
        <f t="shared" si="48"/>
        <v>300</v>
      </c>
    </row>
    <row r="332" spans="1:10" s="5" customFormat="1" ht="16.5" customHeight="1">
      <c r="A332" s="37" t="s">
        <v>92</v>
      </c>
      <c r="B332" s="35" t="s">
        <v>57</v>
      </c>
      <c r="C332" s="8" t="s">
        <v>51</v>
      </c>
      <c r="D332" s="8" t="s">
        <v>27</v>
      </c>
      <c r="E332" s="8" t="s">
        <v>140</v>
      </c>
      <c r="F332" s="8"/>
      <c r="G332" s="68">
        <f t="shared" si="46"/>
        <v>0</v>
      </c>
      <c r="H332" s="26">
        <f>H334</f>
        <v>300</v>
      </c>
      <c r="I332" s="26">
        <f>I334</f>
        <v>300</v>
      </c>
      <c r="J332" s="26">
        <f>J334</f>
        <v>300</v>
      </c>
    </row>
    <row r="333" spans="1:10" s="5" customFormat="1" ht="30">
      <c r="A333" s="71" t="s">
        <v>215</v>
      </c>
      <c r="B333" s="8" t="s">
        <v>57</v>
      </c>
      <c r="C333" s="8" t="s">
        <v>51</v>
      </c>
      <c r="D333" s="8" t="s">
        <v>27</v>
      </c>
      <c r="E333" s="8" t="s">
        <v>216</v>
      </c>
      <c r="F333" s="8"/>
      <c r="G333" s="68">
        <f t="shared" si="46"/>
        <v>0</v>
      </c>
      <c r="H333" s="26">
        <f>H334</f>
        <v>300</v>
      </c>
      <c r="I333" s="26">
        <f>I334</f>
        <v>300</v>
      </c>
      <c r="J333" s="26">
        <f>J334</f>
        <v>300</v>
      </c>
    </row>
    <row r="334" spans="1:10" s="5" customFormat="1" ht="46.5" customHeight="1">
      <c r="A334" s="45" t="s">
        <v>75</v>
      </c>
      <c r="B334" s="8" t="s">
        <v>57</v>
      </c>
      <c r="C334" s="8" t="s">
        <v>51</v>
      </c>
      <c r="D334" s="8" t="s">
        <v>27</v>
      </c>
      <c r="E334" s="8" t="s">
        <v>216</v>
      </c>
      <c r="F334" s="8" t="s">
        <v>74</v>
      </c>
      <c r="G334" s="68">
        <f t="shared" si="46"/>
        <v>0</v>
      </c>
      <c r="H334" s="26">
        <v>300</v>
      </c>
      <c r="I334" s="26">
        <v>300</v>
      </c>
      <c r="J334" s="26">
        <v>300</v>
      </c>
    </row>
    <row r="335" spans="1:10" s="5" customFormat="1" ht="12.75" customHeight="1">
      <c r="A335" s="49"/>
      <c r="B335" s="8"/>
      <c r="C335" s="8"/>
      <c r="D335" s="8"/>
      <c r="E335" s="8"/>
      <c r="F335" s="8"/>
      <c r="G335" s="68">
        <f t="shared" si="46"/>
        <v>0</v>
      </c>
      <c r="H335" s="26"/>
      <c r="I335" s="26"/>
      <c r="J335" s="26"/>
    </row>
    <row r="336" spans="1:10" s="16" customFormat="1" ht="28.5">
      <c r="A336" s="50" t="s">
        <v>82</v>
      </c>
      <c r="B336" s="20" t="s">
        <v>80</v>
      </c>
      <c r="C336" s="20"/>
      <c r="D336" s="20"/>
      <c r="E336" s="20"/>
      <c r="F336" s="20"/>
      <c r="G336" s="68">
        <f t="shared" si="46"/>
        <v>0</v>
      </c>
      <c r="H336" s="24">
        <f aca="true" t="shared" si="49" ref="H336:J338">H337</f>
        <v>1080.6</v>
      </c>
      <c r="I336" s="24">
        <f t="shared" si="49"/>
        <v>1086.9</v>
      </c>
      <c r="J336" s="24">
        <f t="shared" si="49"/>
        <v>1080.6</v>
      </c>
    </row>
    <row r="337" spans="1:10" s="16" customFormat="1" ht="14.25">
      <c r="A337" s="123" t="s">
        <v>58</v>
      </c>
      <c r="B337" s="20" t="s">
        <v>80</v>
      </c>
      <c r="C337" s="15" t="s">
        <v>22</v>
      </c>
      <c r="D337" s="15"/>
      <c r="E337" s="15"/>
      <c r="F337" s="15"/>
      <c r="G337" s="68"/>
      <c r="H337" s="24">
        <f t="shared" si="49"/>
        <v>1080.6</v>
      </c>
      <c r="I337" s="24">
        <f t="shared" si="49"/>
        <v>1086.9</v>
      </c>
      <c r="J337" s="24">
        <f t="shared" si="49"/>
        <v>1080.6</v>
      </c>
    </row>
    <row r="338" spans="1:10" s="16" customFormat="1" ht="42.75" customHeight="1">
      <c r="A338" s="76" t="s">
        <v>11</v>
      </c>
      <c r="B338" s="20" t="s">
        <v>80</v>
      </c>
      <c r="C338" s="15" t="s">
        <v>22</v>
      </c>
      <c r="D338" s="15" t="s">
        <v>35</v>
      </c>
      <c r="E338" s="15"/>
      <c r="F338" s="15"/>
      <c r="G338" s="68">
        <f aca="true" t="shared" si="50" ref="G338:G349">H338-J338</f>
        <v>0</v>
      </c>
      <c r="H338" s="24">
        <f t="shared" si="49"/>
        <v>1080.6</v>
      </c>
      <c r="I338" s="24">
        <f t="shared" si="49"/>
        <v>1086.9</v>
      </c>
      <c r="J338" s="24">
        <f t="shared" si="49"/>
        <v>1080.6</v>
      </c>
    </row>
    <row r="339" spans="1:10" s="9" customFormat="1" ht="15.75" customHeight="1">
      <c r="A339" s="49" t="s">
        <v>91</v>
      </c>
      <c r="B339" s="8" t="s">
        <v>80</v>
      </c>
      <c r="C339" s="14" t="s">
        <v>22</v>
      </c>
      <c r="D339" s="14" t="s">
        <v>35</v>
      </c>
      <c r="E339" s="14" t="s">
        <v>134</v>
      </c>
      <c r="F339" s="14"/>
      <c r="G339" s="68">
        <f t="shared" si="50"/>
        <v>0</v>
      </c>
      <c r="H339" s="27">
        <f>H340+H347</f>
        <v>1080.6</v>
      </c>
      <c r="I339" s="27">
        <f>I340+I347</f>
        <v>1086.9</v>
      </c>
      <c r="J339" s="27">
        <f>J340+J347</f>
        <v>1080.6</v>
      </c>
    </row>
    <row r="340" spans="1:10" s="9" customFormat="1" ht="28.5" customHeight="1">
      <c r="A340" s="49" t="s">
        <v>84</v>
      </c>
      <c r="B340" s="8" t="s">
        <v>80</v>
      </c>
      <c r="C340" s="14" t="s">
        <v>22</v>
      </c>
      <c r="D340" s="14" t="s">
        <v>35</v>
      </c>
      <c r="E340" s="14" t="s">
        <v>135</v>
      </c>
      <c r="F340" s="14"/>
      <c r="G340" s="68">
        <f t="shared" si="50"/>
        <v>0</v>
      </c>
      <c r="H340" s="27">
        <f>H344+H345+H346+H342+H341+H343</f>
        <v>373.59999999999997</v>
      </c>
      <c r="I340" s="27">
        <f>I344+I345+I346+I342+I341+I343</f>
        <v>379.9</v>
      </c>
      <c r="J340" s="27">
        <f>J344+J345+J346+J342+J341+J343</f>
        <v>373.59999999999997</v>
      </c>
    </row>
    <row r="341" spans="1:10" s="9" customFormat="1" ht="21" customHeight="1">
      <c r="A341" s="44" t="s">
        <v>130</v>
      </c>
      <c r="B341" s="8" t="s">
        <v>80</v>
      </c>
      <c r="C341" s="14" t="s">
        <v>22</v>
      </c>
      <c r="D341" s="14" t="s">
        <v>35</v>
      </c>
      <c r="E341" s="14" t="s">
        <v>135</v>
      </c>
      <c r="F341" s="14" t="s">
        <v>89</v>
      </c>
      <c r="G341" s="68">
        <f t="shared" si="50"/>
        <v>0</v>
      </c>
      <c r="H341" s="27">
        <v>252.4</v>
      </c>
      <c r="I341" s="27">
        <v>252.4</v>
      </c>
      <c r="J341" s="27">
        <v>252.4</v>
      </c>
    </row>
    <row r="342" spans="1:10" s="9" customFormat="1" ht="28.5" customHeight="1">
      <c r="A342" s="45" t="s">
        <v>102</v>
      </c>
      <c r="B342" s="8" t="s">
        <v>80</v>
      </c>
      <c r="C342" s="14" t="s">
        <v>22</v>
      </c>
      <c r="D342" s="14" t="s">
        <v>35</v>
      </c>
      <c r="E342" s="14" t="s">
        <v>135</v>
      </c>
      <c r="F342" s="14" t="s">
        <v>101</v>
      </c>
      <c r="G342" s="68">
        <f t="shared" si="50"/>
        <v>0</v>
      </c>
      <c r="H342" s="27">
        <v>10</v>
      </c>
      <c r="I342" s="27">
        <v>11.3</v>
      </c>
      <c r="J342" s="27">
        <v>10</v>
      </c>
    </row>
    <row r="343" spans="1:10" s="9" customFormat="1" ht="28.5" customHeight="1">
      <c r="A343" s="44" t="s">
        <v>186</v>
      </c>
      <c r="B343" s="8" t="s">
        <v>80</v>
      </c>
      <c r="C343" s="14" t="s">
        <v>22</v>
      </c>
      <c r="D343" s="14" t="s">
        <v>35</v>
      </c>
      <c r="E343" s="14" t="s">
        <v>135</v>
      </c>
      <c r="F343" s="14" t="s">
        <v>131</v>
      </c>
      <c r="G343" s="68">
        <f t="shared" si="50"/>
        <v>0</v>
      </c>
      <c r="H343" s="27">
        <v>76.2</v>
      </c>
      <c r="I343" s="27">
        <v>76.2</v>
      </c>
      <c r="J343" s="27">
        <v>76.2</v>
      </c>
    </row>
    <row r="344" spans="1:10" s="9" customFormat="1" ht="30.75" customHeight="1">
      <c r="A344" s="49" t="s">
        <v>88</v>
      </c>
      <c r="B344" s="8" t="s">
        <v>80</v>
      </c>
      <c r="C344" s="14" t="s">
        <v>22</v>
      </c>
      <c r="D344" s="14" t="s">
        <v>35</v>
      </c>
      <c r="E344" s="14" t="s">
        <v>135</v>
      </c>
      <c r="F344" s="64" t="s">
        <v>86</v>
      </c>
      <c r="G344" s="68">
        <f t="shared" si="50"/>
        <v>0</v>
      </c>
      <c r="H344" s="27">
        <v>35</v>
      </c>
      <c r="I344" s="27">
        <v>40</v>
      </c>
      <c r="J344" s="27">
        <v>35</v>
      </c>
    </row>
    <row r="345" spans="1:10" s="9" customFormat="1" ht="18.75" customHeight="1" hidden="1">
      <c r="A345" s="73" t="s">
        <v>108</v>
      </c>
      <c r="B345" s="8" t="s">
        <v>80</v>
      </c>
      <c r="C345" s="14" t="s">
        <v>22</v>
      </c>
      <c r="D345" s="14" t="s">
        <v>35</v>
      </c>
      <c r="E345" s="14" t="s">
        <v>135</v>
      </c>
      <c r="F345" s="64" t="s">
        <v>106</v>
      </c>
      <c r="G345" s="68">
        <f t="shared" si="50"/>
        <v>0</v>
      </c>
      <c r="H345" s="27"/>
      <c r="I345" s="27"/>
      <c r="J345" s="27"/>
    </row>
    <row r="346" spans="1:10" s="9" customFormat="1" ht="18" customHeight="1" hidden="1">
      <c r="A346" s="49" t="s">
        <v>109</v>
      </c>
      <c r="B346" s="8" t="s">
        <v>80</v>
      </c>
      <c r="C346" s="14" t="s">
        <v>22</v>
      </c>
      <c r="D346" s="14" t="s">
        <v>35</v>
      </c>
      <c r="E346" s="14" t="s">
        <v>135</v>
      </c>
      <c r="F346" s="64" t="s">
        <v>107</v>
      </c>
      <c r="G346" s="68">
        <f t="shared" si="50"/>
        <v>0</v>
      </c>
      <c r="H346" s="27"/>
      <c r="I346" s="27"/>
      <c r="J346" s="27"/>
    </row>
    <row r="347" spans="1:10" s="9" customFormat="1" ht="30" customHeight="1">
      <c r="A347" s="72" t="s">
        <v>63</v>
      </c>
      <c r="B347" s="35" t="s">
        <v>80</v>
      </c>
      <c r="C347" s="14" t="s">
        <v>22</v>
      </c>
      <c r="D347" s="14" t="s">
        <v>35</v>
      </c>
      <c r="E347" s="14" t="s">
        <v>190</v>
      </c>
      <c r="F347" s="14"/>
      <c r="G347" s="68">
        <f t="shared" si="50"/>
        <v>0</v>
      </c>
      <c r="H347" s="27">
        <f>H348+H349</f>
        <v>707</v>
      </c>
      <c r="I347" s="27">
        <f>I348+I349</f>
        <v>707</v>
      </c>
      <c r="J347" s="27">
        <f>J348+J349</f>
        <v>707</v>
      </c>
    </row>
    <row r="348" spans="1:10" s="9" customFormat="1" ht="15.75" customHeight="1">
      <c r="A348" s="52" t="s">
        <v>130</v>
      </c>
      <c r="B348" s="35" t="s">
        <v>80</v>
      </c>
      <c r="C348" s="14" t="s">
        <v>22</v>
      </c>
      <c r="D348" s="14" t="s">
        <v>35</v>
      </c>
      <c r="E348" s="14" t="s">
        <v>190</v>
      </c>
      <c r="F348" s="14" t="s">
        <v>89</v>
      </c>
      <c r="G348" s="68">
        <f t="shared" si="50"/>
        <v>0</v>
      </c>
      <c r="H348" s="27">
        <v>543</v>
      </c>
      <c r="I348" s="27">
        <v>543</v>
      </c>
      <c r="J348" s="27">
        <v>543</v>
      </c>
    </row>
    <row r="349" spans="1:10" s="9" customFormat="1" ht="33" customHeight="1">
      <c r="A349" s="44" t="s">
        <v>186</v>
      </c>
      <c r="B349" s="35" t="s">
        <v>80</v>
      </c>
      <c r="C349" s="14" t="s">
        <v>22</v>
      </c>
      <c r="D349" s="14" t="s">
        <v>35</v>
      </c>
      <c r="E349" s="14" t="s">
        <v>190</v>
      </c>
      <c r="F349" s="14" t="s">
        <v>131</v>
      </c>
      <c r="G349" s="68">
        <f t="shared" si="50"/>
        <v>0</v>
      </c>
      <c r="H349" s="27">
        <v>164</v>
      </c>
      <c r="I349" s="27">
        <v>164</v>
      </c>
      <c r="J349" s="27">
        <v>164</v>
      </c>
    </row>
    <row r="350" spans="1:10" s="5" customFormat="1" ht="15">
      <c r="A350" s="10"/>
      <c r="B350" s="8"/>
      <c r="C350" s="8"/>
      <c r="D350" s="8"/>
      <c r="E350" s="8"/>
      <c r="F350" s="8"/>
      <c r="G350" s="68">
        <f>H350-J350</f>
        <v>0</v>
      </c>
      <c r="H350" s="38"/>
      <c r="I350" s="27"/>
      <c r="J350" s="38"/>
    </row>
    <row r="351" spans="1:11" s="1" customFormat="1" ht="14.25">
      <c r="A351" s="117" t="s">
        <v>49</v>
      </c>
      <c r="B351" s="43"/>
      <c r="C351" s="43"/>
      <c r="D351" s="43"/>
      <c r="E351" s="43"/>
      <c r="F351" s="43"/>
      <c r="G351" s="68">
        <f>H351-J351</f>
        <v>0</v>
      </c>
      <c r="H351" s="25">
        <f>H24+H12+H336</f>
        <v>264741.1</v>
      </c>
      <c r="I351" s="25">
        <f>I24+I12+I336</f>
        <v>266514.70000000007</v>
      </c>
      <c r="J351" s="25">
        <f>J24+J12+J336</f>
        <v>264741.1</v>
      </c>
      <c r="K351" s="1">
        <f>SUM(K24:K350)</f>
        <v>0</v>
      </c>
    </row>
    <row r="352" spans="1:10" s="1" customFormat="1" ht="15">
      <c r="A352" s="83"/>
      <c r="B352" s="30"/>
      <c r="C352" s="30"/>
      <c r="D352" s="30"/>
      <c r="E352" s="30"/>
      <c r="F352" s="30"/>
      <c r="G352" s="30"/>
      <c r="H352" s="13"/>
      <c r="I352" s="25"/>
      <c r="J352" s="13"/>
    </row>
    <row r="353" spans="1:10" s="1" customFormat="1" ht="15">
      <c r="A353" s="84"/>
      <c r="B353" s="30"/>
      <c r="C353" s="30"/>
      <c r="D353" s="30"/>
      <c r="E353" s="30"/>
      <c r="F353" s="30"/>
      <c r="G353" s="30"/>
      <c r="H353" s="13"/>
      <c r="I353" s="13"/>
      <c r="J353" s="60"/>
    </row>
    <row r="354" spans="1:10" s="1" customFormat="1" ht="15">
      <c r="A354" s="131" t="s">
        <v>4</v>
      </c>
      <c r="B354" s="30"/>
      <c r="C354" s="30"/>
      <c r="D354" s="30"/>
      <c r="E354" s="30"/>
      <c r="F354" s="30"/>
      <c r="G354" s="30"/>
      <c r="H354" s="70">
        <f>'2019'!H480*2.5%</f>
        <v>7019.9409000000005</v>
      </c>
      <c r="I354" s="70">
        <f>H351*5%</f>
        <v>13237.055</v>
      </c>
      <c r="J354" s="61"/>
    </row>
    <row r="355" spans="1:9" s="1" customFormat="1" ht="15">
      <c r="A355" s="74" t="s">
        <v>5</v>
      </c>
      <c r="B355" s="5"/>
      <c r="C355" s="5"/>
      <c r="D355" s="5"/>
      <c r="E355" s="5"/>
      <c r="F355" s="5"/>
      <c r="G355" s="5"/>
      <c r="H355" s="34">
        <f>H351+H354</f>
        <v>271761.04089999996</v>
      </c>
      <c r="I355" s="34">
        <f>I351+I354</f>
        <v>279751.75500000006</v>
      </c>
    </row>
    <row r="356" spans="1:9" s="1" customFormat="1" ht="15">
      <c r="A356" s="74"/>
      <c r="B356" s="5"/>
      <c r="C356" s="5"/>
      <c r="D356" s="5"/>
      <c r="E356" s="5"/>
      <c r="F356" s="5"/>
      <c r="G356" s="5"/>
      <c r="I356" s="34"/>
    </row>
    <row r="357" spans="1:7" s="1" customFormat="1" ht="15">
      <c r="A357" s="74"/>
      <c r="B357" s="5"/>
      <c r="C357" s="5"/>
      <c r="D357" s="5"/>
      <c r="E357" s="5"/>
      <c r="F357" s="5"/>
      <c r="G357" s="5"/>
    </row>
    <row r="358" spans="1:10" s="1" customFormat="1" ht="15">
      <c r="A358" s="74"/>
      <c r="B358" s="5"/>
      <c r="C358" s="5"/>
      <c r="D358" s="5"/>
      <c r="E358" s="5"/>
      <c r="F358" s="42"/>
      <c r="G358" s="42"/>
      <c r="H358" s="2"/>
      <c r="J358" s="21"/>
    </row>
    <row r="359" ht="14.25">
      <c r="I359" s="2"/>
    </row>
  </sheetData>
  <sheetProtection/>
  <mergeCells count="4">
    <mergeCell ref="A3:H3"/>
    <mergeCell ref="A1:I1"/>
    <mergeCell ref="A7:I7"/>
    <mergeCell ref="A6:I6"/>
  </mergeCells>
  <printOptions/>
  <pageMargins left="0.7874015748031497" right="0.03937007874015748" top="0.1968503937007874" bottom="0.3937007874015748" header="0.5118110236220472" footer="0.5118110236220472"/>
  <pageSetup fitToHeight="0" horizontalDpi="600" verticalDpi="600" orientation="portrait" paperSize="9" scale="70" r:id="rId1"/>
  <headerFooter alignWithMargins="0">
    <oddFooter>&amp;CСтраница &amp;P</oddFooter>
  </headerFooter>
  <rowBreaks count="1" manualBreakCount="1">
    <brk id="5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Теруправление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</dc:creator>
  <cp:keywords/>
  <dc:description/>
  <cp:lastModifiedBy>kalmykov</cp:lastModifiedBy>
  <cp:lastPrinted>2019-07-15T07:53:42Z</cp:lastPrinted>
  <dcterms:created xsi:type="dcterms:W3CDTF">2004-12-07T12:58:26Z</dcterms:created>
  <dcterms:modified xsi:type="dcterms:W3CDTF">2019-07-18T05:50:08Z</dcterms:modified>
  <cp:category/>
  <cp:version/>
  <cp:contentType/>
  <cp:contentStatus/>
</cp:coreProperties>
</file>