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'прил5'!$A$1:$Q$377</definedName>
  </definedNames>
  <calcPr fullCalcOnLoad="1"/>
</workbook>
</file>

<file path=xl/sharedStrings.xml><?xml version="1.0" encoding="utf-8"?>
<sst xmlns="http://schemas.openxmlformats.org/spreadsheetml/2006/main" count="799" uniqueCount="344">
  <si>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</si>
  <si>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</si>
  <si>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</si>
  <si>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</si>
  <si>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</si>
  <si>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</si>
  <si>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</si>
  <si>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</si>
  <si>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</si>
  <si>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</si>
  <si>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</si>
  <si>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</si>
  <si>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</si>
  <si>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</si>
  <si>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</si>
  <si>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</si>
  <si>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</si>
  <si>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</si>
  <si>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</si>
  <si>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</si>
  <si>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</si>
  <si>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</si>
  <si>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</si>
  <si>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</si>
  <si>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</si>
  <si>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</si>
  <si>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</si>
  <si>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</si>
  <si>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</si>
  <si>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</si>
  <si>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</si>
  <si>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</si>
  <si>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</si>
  <si>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</si>
  <si>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</si>
  <si>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</si>
  <si>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</si>
  <si>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</si>
  <si>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</si>
  <si>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</si>
  <si>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</si>
  <si>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</si>
  <si>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</si>
  <si>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</si>
  <si>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</si>
  <si>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</si>
  <si>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</si>
  <si>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</si>
  <si>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</si>
  <si>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</si>
  <si>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</si>
  <si>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</si>
  <si>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</si>
  <si>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</si>
  <si>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</si>
  <si>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</si>
  <si>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</si>
  <si>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</si>
  <si>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</si>
  <si>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</si>
  <si>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</si>
  <si>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</si>
  <si>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</si>
  <si>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</si>
  <si>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</si>
  <si>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</si>
  <si>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</si>
  <si>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</si>
  <si>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</si>
  <si>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</si>
  <si>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</si>
  <si>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</si>
  <si>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</si>
  <si>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</si>
  <si>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</si>
  <si>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</si>
  <si>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</si>
  <si>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</si>
  <si>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</si>
  <si>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</si>
  <si>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</si>
  <si>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</si>
  <si>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</si>
  <si>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</si>
  <si>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</si>
  <si>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</si>
  <si>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</si>
  <si>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</si>
  <si>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</si>
  <si>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</si>
  <si>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</si>
  <si>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</si>
  <si>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</si>
  <si>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</si>
  <si>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</si>
  <si>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</si>
  <si>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</si>
  <si>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</si>
  <si>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</si>
  <si>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</si>
  <si>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</si>
  <si>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</si>
  <si>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</si>
  <si>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</si>
  <si>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</si>
  <si>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</si>
  <si>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</si>
  <si>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</si>
  <si>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</si>
  <si>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</si>
  <si>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</si>
  <si>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</si>
  <si>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</si>
  <si>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</si>
  <si>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</si>
  <si>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</si>
  <si>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</si>
  <si>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</si>
  <si>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</si>
  <si>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</si>
  <si>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</si>
  <si>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</si>
  <si>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</si>
  <si>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</si>
  <si>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</si>
  <si>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</si>
  <si>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</si>
  <si>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</si>
  <si>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</si>
  <si>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</si>
  <si>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</si>
  <si>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</si>
  <si>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</si>
  <si>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</si>
  <si>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</si>
  <si>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</si>
  <si>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</si>
  <si>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</si>
  <si>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</si>
  <si>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</si>
  <si>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</si>
  <si>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</si>
  <si>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</si>
  <si>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</si>
  <si>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</si>
  <si>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</si>
  <si>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</si>
  <si>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</si>
  <si>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</si>
  <si>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</si>
  <si>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</si>
  <si>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</si>
  <si>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</si>
  <si>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</si>
  <si>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</si>
  <si>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</si>
  <si>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</si>
  <si>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</si>
  <si>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</si>
  <si>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</si>
  <si>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</si>
  <si>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</si>
  <si>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</si>
  <si>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</si>
  <si>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</si>
  <si>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</si>
  <si>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</si>
  <si>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</si>
  <si>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</si>
  <si>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</si>
  <si>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</si>
  <si>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</si>
  <si>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</si>
  <si>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</si>
  <si>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</si>
  <si>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</si>
  <si>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</si>
  <si>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</si>
  <si>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</si>
  <si>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</si>
  <si>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</si>
  <si>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</si>
  <si>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</si>
  <si>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</si>
  <si>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</si>
  <si>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</si>
  <si>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</si>
  <si>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</si>
  <si>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</si>
  <si>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</si>
  <si>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</si>
  <si>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</si>
  <si>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</si>
  <si>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</si>
  <si>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</si>
  <si>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</si>
  <si>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</si>
  <si>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</si>
  <si>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</si>
  <si>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</si>
  <si>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</si>
  <si>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</si>
  <si>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</si>
  <si>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</si>
  <si>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</si>
  <si>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</si>
  <si>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</si>
  <si>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</si>
  <si>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</si>
  <si>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</si>
  <si>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</si>
  <si>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</si>
  <si>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</si>
  <si>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</si>
  <si>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</si>
  <si>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</si>
  <si>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</si>
  <si>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</si>
  <si>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</si>
  <si>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</si>
  <si>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</si>
  <si>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</si>
  <si>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</si>
  <si>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</si>
  <si>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</si>
  <si>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</si>
  <si>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</si>
  <si>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</si>
  <si>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</si>
  <si>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</si>
  <si>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</si>
  <si>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</si>
  <si>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</si>
  <si>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</si>
  <si>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</si>
  <si>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</si>
  <si>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</si>
  <si>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</si>
  <si>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</si>
  <si>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</si>
  <si>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</si>
  <si>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</si>
  <si>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</si>
  <si>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"Управление муниципальным имуществом муниципального образования "Октябрьское" на 2017-2019годы"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</si>
  <si>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</si>
  <si>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</si>
  <si>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</si>
  <si>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</si>
  <si>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</si>
  <si>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</si>
  <si>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</si>
  <si>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</si>
  <si>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</si>
  <si>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</si>
  <si>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</si>
  <si>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</si>
  <si>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</si>
  <si>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</si>
  <si>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</si>
  <si>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</si>
  <si>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</si>
  <si>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</si>
  <si>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</si>
  <si>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</si>
  <si>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</si>
  <si>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</si>
  <si>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</si>
  <si>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</si>
  <si>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</si>
  <si>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</si>
  <si>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</si>
  <si>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</si>
  <si>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</si>
  <si>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</si>
  <si>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</si>
  <si>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</si>
  <si>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</si>
  <si>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</si>
  <si>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</si>
  <si>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</si>
  <si>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</si>
  <si>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</si>
  <si>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</si>
  <si>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</si>
  <si>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</si>
  <si>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</si>
  <si>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</si>
  <si>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Мероприятия по повышению качества и комфорта городской среды муниципального образования "Октябрьское"</t>
  </si>
  <si>
    <t>08 001 S8310</t>
  </si>
  <si>
    <t>96 000 93050</t>
  </si>
  <si>
    <t>03 100 93050</t>
  </si>
  <si>
    <t>Распределение бюджетных ассигнований на реализацию муниципальных программ и непрограммных направлений деятельности на 2019 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</si>
  <si>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</si>
  <si>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</si>
  <si>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</si>
  <si>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</si>
  <si>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</si>
  <si>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</si>
  <si>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</si>
  <si>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Приложение № 7 к  решению  двадцать восьмой  сессии четвертого созыва Совета депутатов МО "Октябрьское"     № 175     от  25.12.2018г.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</si>
  <si>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</si>
  <si>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</si>
  <si>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5 к  решению  тридцатой  сессии четвертого созыва Совета депутатов МО "Октябрьское"     № 189    от 21.02.2019г.</t>
  </si>
  <si>
    <t>05 000 83120</t>
  </si>
  <si>
    <t>Приложение № 5 к  решению  тридцать первой  сессии четвертого созыва Совета депутатов МО "Октябрьское"     №199 от 21.03.2019г.</t>
  </si>
  <si>
    <t>Приложение № 3 к  решению  тридцать второй  сессии четвертого созыва Совета депутатов МО "Октябрьское"     № 205 от 18.04.2019г.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</si>
  <si>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</si>
  <si>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</si>
  <si>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</si>
  <si>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</si>
  <si>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</si>
  <si>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</si>
  <si>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</si>
  <si>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13 000 83670</t>
  </si>
  <si>
    <t>90 400 S8420</t>
  </si>
  <si>
    <t>Приложение № 5 к  решению  тридцать третьей  сессии четвертого созыва Совета депутатов МО "Октябрьское"     № 214 от 23.05.2019г.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</si>
  <si>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</si>
  <si>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</si>
  <si>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</si>
  <si>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Приложение № 5 к  решению внеочередной тридцать пятой  сессии четвертого созыва Совета депутатов МО "Октябрьское"     № 227  от   04.07.2019г.</t>
  </si>
  <si>
    <t>03 301 93100</t>
  </si>
  <si>
    <t>Приложение № 2 к  решению внеочередной тридцать шестой  сессии четвертого созыва Совета депутатов МО "Октябрьское"     № 230 от   27.08.2019г.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</si>
  <si>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</si>
  <si>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</si>
  <si>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Приложение № 5 к  решению  тридцать седьмой  сессии четвертого созыва Совета депутатов МО "Октябрьское"     № 233 от   26.09.2019г.</t>
  </si>
  <si>
    <t>13 0F2 55550</t>
  </si>
  <si>
    <t>Приложение № 3 к  решению  тридцать восьмой  сессии четвертого созыва Совета депутатов МО "Октябрьское"     № 240 от  24.10.2019г.</t>
  </si>
  <si>
    <t>Непрограммные расходы в сфере дорожного хозяйства</t>
  </si>
  <si>
    <t>Расходы в области дорожного хозяйства за счет собственных средств бюджета МО "Октябрьское"</t>
  </si>
  <si>
    <t>Оплата административных штрафов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</si>
  <si>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</si>
  <si>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</si>
  <si>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81 100 00000</t>
  </si>
  <si>
    <t>81 100 93041</t>
  </si>
  <si>
    <t>81 200 00000</t>
  </si>
  <si>
    <t>81 200 83091</t>
  </si>
  <si>
    <t>Приложение № 5 к  решению внеочередной  тридцать девятой  сессии четвертого созыва Совета депутатов МО "Октябрьское"     № 244 от  15.11.2019г.</t>
  </si>
  <si>
    <t>12 000 93040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</si>
  <si>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</si>
  <si>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</si>
  <si>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</si>
  <si>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Приложение № 3 к  решению внеочередной сорок первой  сессии четвертого созыва Совета депутатов МО "Октябрьское"     № 252 от 19.12.2019г.</t>
  </si>
  <si>
    <t>Субсидия на проведение работ по разработке комплексной схемы организации дорожного движения</t>
  </si>
  <si>
    <t>Приложение № 5 к  решению  сорок второй  сессии четвертого созыва Совета депутатов МО "Октябрьское"     № 255  от 24.12.2019г.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</si>
</sst>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79"/>
  <sheetViews>
    <sheetView tabSelected="1" view="pageBreakPreview" zoomScaleSheetLayoutView="100" zoomScalePageLayoutView="0" workbookViewId="0" topLeftCell="A361">
      <selection activeCell="Q273" sqref="Q273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4" customHeight="1">
      <c r="G1" s="79" t="s">
        <v>343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7:17" ht="81.75" customHeight="1">
      <c r="G2" s="79" t="s">
        <v>341</v>
      </c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7:17" ht="79.5" customHeight="1">
      <c r="G3" s="79" t="s">
        <v>336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7:17" ht="63.75" customHeight="1">
      <c r="G4" s="79" t="s">
        <v>326</v>
      </c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7:17" ht="73.5" customHeight="1">
      <c r="G5" s="79" t="s">
        <v>324</v>
      </c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7:17" ht="79.5" customHeight="1">
      <c r="G6" s="79" t="s">
        <v>321</v>
      </c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7:17" ht="79.5" customHeight="1">
      <c r="G7" s="74" t="s">
        <v>319</v>
      </c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7:17" ht="69" customHeight="1">
      <c r="G8" s="74" t="s">
        <v>315</v>
      </c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7:17" ht="76.5" customHeight="1">
      <c r="G9" s="74" t="s">
        <v>305</v>
      </c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7:17" ht="73.5" customHeight="1">
      <c r="G10" s="74" t="s">
        <v>304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7:17" ht="71.25" customHeight="1">
      <c r="G11" s="74" t="s">
        <v>302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7:17" ht="67.5" customHeight="1">
      <c r="G12" s="74" t="s">
        <v>299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4" spans="2:19" ht="32.25" customHeight="1">
      <c r="B14" s="82" t="s">
        <v>291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55"/>
      <c r="S14" s="55"/>
    </row>
    <row r="15" spans="2:15" ht="8.2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2:10" ht="33.75" customHeight="1" hidden="1">
      <c r="B16" s="77"/>
      <c r="C16" s="77"/>
      <c r="D16" s="77"/>
      <c r="E16" s="77"/>
      <c r="F16" s="77"/>
      <c r="G16" s="77"/>
      <c r="H16" s="77"/>
      <c r="I16" s="77"/>
      <c r="J16" s="77"/>
    </row>
    <row r="17" ht="12.75" hidden="1"/>
    <row r="18" spans="2:11" ht="22.5" customHeight="1" hidden="1">
      <c r="B18" s="80"/>
      <c r="C18" s="80"/>
      <c r="D18" s="80"/>
      <c r="E18" s="80"/>
      <c r="F18" s="80"/>
      <c r="G18" s="80"/>
      <c r="H18" s="80"/>
      <c r="I18" s="80"/>
      <c r="J18" s="81"/>
      <c r="K18" s="81"/>
    </row>
    <row r="19" spans="2:59" ht="4.5" customHeight="1">
      <c r="B19" s="77"/>
      <c r="C19" s="77"/>
      <c r="D19" s="77"/>
      <c r="E19" s="77"/>
      <c r="F19" s="77"/>
      <c r="G19" s="77"/>
      <c r="H19" s="77"/>
      <c r="I19" s="39"/>
      <c r="BG19" s="1"/>
    </row>
    <row r="20" ht="3.75" customHeight="1" hidden="1"/>
    <row r="21" spans="2:17" ht="23.25" customHeight="1">
      <c r="B21" s="76" t="s">
        <v>0</v>
      </c>
      <c r="C21" s="78" t="s">
        <v>1</v>
      </c>
      <c r="D21" s="78" t="s">
        <v>60</v>
      </c>
      <c r="E21" s="78" t="s">
        <v>60</v>
      </c>
      <c r="F21" s="78" t="s">
        <v>2</v>
      </c>
      <c r="G21" s="78" t="s">
        <v>3</v>
      </c>
      <c r="H21" s="37"/>
      <c r="I21" s="37" t="s">
        <v>58</v>
      </c>
      <c r="J21" s="40" t="s">
        <v>70</v>
      </c>
      <c r="M21" s="5" t="s">
        <v>59</v>
      </c>
      <c r="N21" s="40" t="s">
        <v>61</v>
      </c>
      <c r="P21" s="40" t="s">
        <v>69</v>
      </c>
      <c r="Q21" s="52" t="s">
        <v>73</v>
      </c>
    </row>
    <row r="22" spans="2:17" ht="31.5" customHeight="1">
      <c r="B22" s="76"/>
      <c r="C22" s="78"/>
      <c r="D22" s="78"/>
      <c r="E22" s="78"/>
      <c r="F22" s="78"/>
      <c r="G22" s="78"/>
      <c r="H22" s="35" t="s">
        <v>47</v>
      </c>
      <c r="I22" s="35"/>
      <c r="J22" s="31" t="s">
        <v>39</v>
      </c>
      <c r="K22" s="34" t="s">
        <v>46</v>
      </c>
      <c r="M22" s="5"/>
      <c r="N22" s="31" t="s">
        <v>39</v>
      </c>
      <c r="O22" s="47" t="s">
        <v>62</v>
      </c>
      <c r="P22" s="31" t="s">
        <v>39</v>
      </c>
      <c r="Q22" s="31" t="s">
        <v>74</v>
      </c>
    </row>
    <row r="23" spans="2:17" ht="12.75">
      <c r="B23" s="3">
        <v>1</v>
      </c>
      <c r="C23" s="3">
        <v>2</v>
      </c>
      <c r="D23" s="3">
        <v>2</v>
      </c>
      <c r="E23" s="3">
        <v>2</v>
      </c>
      <c r="F23" s="3">
        <v>2</v>
      </c>
      <c r="G23" s="4">
        <v>3</v>
      </c>
      <c r="H23" s="4">
        <v>7</v>
      </c>
      <c r="I23" s="38"/>
      <c r="J23" s="38">
        <v>7</v>
      </c>
      <c r="M23" s="5"/>
      <c r="N23" s="38">
        <v>6</v>
      </c>
      <c r="P23" s="38">
        <v>7</v>
      </c>
      <c r="Q23" s="53">
        <v>4</v>
      </c>
    </row>
    <row r="24" spans="2:17" ht="47.25" hidden="1">
      <c r="B24" s="54" t="s">
        <v>75</v>
      </c>
      <c r="C24" s="3"/>
      <c r="D24" s="3"/>
      <c r="E24" s="3"/>
      <c r="F24" s="3"/>
      <c r="G24" s="4"/>
      <c r="H24" s="4"/>
      <c r="I24" s="38"/>
      <c r="J24" s="38"/>
      <c r="M24" s="5"/>
      <c r="N24" s="38"/>
      <c r="P24" s="38"/>
      <c r="Q24" s="5"/>
    </row>
    <row r="25" spans="2:17" ht="15.75">
      <c r="B25" s="54" t="s">
        <v>147</v>
      </c>
      <c r="C25" s="3"/>
      <c r="D25" s="3"/>
      <c r="E25" s="3"/>
      <c r="F25" s="3"/>
      <c r="G25" s="4"/>
      <c r="H25" s="4"/>
      <c r="I25" s="38"/>
      <c r="J25" s="38"/>
      <c r="M25" s="5"/>
      <c r="N25" s="38"/>
      <c r="P25" s="38"/>
      <c r="Q25" s="64">
        <f>Q26+Q40+Q48+Q53+Q82+Q94+Q107+Q143+Q191+Q216+Q247+Q71+Q176</f>
        <v>72703045.11</v>
      </c>
    </row>
    <row r="26" spans="2:58" s="2" customFormat="1" ht="102.75" customHeight="1">
      <c r="B26" s="12" t="s">
        <v>292</v>
      </c>
      <c r="C26" s="6"/>
      <c r="D26" s="6"/>
      <c r="E26" s="6"/>
      <c r="F26" s="7" t="s">
        <v>151</v>
      </c>
      <c r="G26" s="13"/>
      <c r="H26" s="9"/>
      <c r="I26" s="9"/>
      <c r="J26" s="9"/>
      <c r="K26" s="36"/>
      <c r="L26" s="41"/>
      <c r="M26" s="36"/>
      <c r="N26" s="9"/>
      <c r="O26" s="36"/>
      <c r="P26" s="9"/>
      <c r="Q26" s="9">
        <f>Q30+Q27</f>
        <v>381932.6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50.25" customHeight="1">
      <c r="B27" s="57" t="s">
        <v>107</v>
      </c>
      <c r="C27" s="6"/>
      <c r="D27" s="6">
        <v>551</v>
      </c>
      <c r="E27" s="6">
        <v>551</v>
      </c>
      <c r="F27" s="13" t="s">
        <v>152</v>
      </c>
      <c r="G27" s="13"/>
      <c r="H27" s="9"/>
      <c r="I27" s="9"/>
      <c r="J27" s="9">
        <v>100000</v>
      </c>
      <c r="K27" s="36"/>
      <c r="L27" s="41"/>
      <c r="M27" s="36"/>
      <c r="N27" s="9"/>
      <c r="O27" s="36"/>
      <c r="P27" s="9" t="e">
        <f>#REF!-J27</f>
        <v>#REF!</v>
      </c>
      <c r="Q27" s="9">
        <f>Q28</f>
        <v>200000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42.75" customHeight="1">
      <c r="B28" s="26" t="s">
        <v>108</v>
      </c>
      <c r="C28" s="6">
        <v>551</v>
      </c>
      <c r="D28" s="6">
        <v>551</v>
      </c>
      <c r="E28" s="6">
        <v>551</v>
      </c>
      <c r="F28" s="7" t="s">
        <v>153</v>
      </c>
      <c r="G28" s="13"/>
      <c r="H28" s="9" t="e">
        <f>H29</f>
        <v>#REF!</v>
      </c>
      <c r="I28" s="9" t="e">
        <f>I29</f>
        <v>#REF!</v>
      </c>
      <c r="J28" s="9" t="e">
        <f>J29</f>
        <v>#REF!</v>
      </c>
      <c r="K28" s="36" t="e">
        <f>J28-H28</f>
        <v>#REF!</v>
      </c>
      <c r="L28" s="41" t="e">
        <f>L29</f>
        <v>#REF!</v>
      </c>
      <c r="M28" s="36" t="e">
        <f>J28-I28</f>
        <v>#REF!</v>
      </c>
      <c r="N28" s="9" t="e">
        <f>N29</f>
        <v>#REF!</v>
      </c>
      <c r="O28" s="36" t="e">
        <f>N28-J28</f>
        <v>#REF!</v>
      </c>
      <c r="P28" s="9" t="e">
        <f>#REF!-J28</f>
        <v>#REF!</v>
      </c>
      <c r="Q28" s="9">
        <f>Q29</f>
        <v>200000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37.5" customHeight="1">
      <c r="B29" s="19" t="s">
        <v>92</v>
      </c>
      <c r="C29" s="6">
        <v>551</v>
      </c>
      <c r="D29" s="6">
        <v>551</v>
      </c>
      <c r="E29" s="6">
        <v>551</v>
      </c>
      <c r="F29" s="25" t="s">
        <v>153</v>
      </c>
      <c r="G29" s="13" t="s">
        <v>89</v>
      </c>
      <c r="H29" s="9" t="e">
        <f>#REF!</f>
        <v>#REF!</v>
      </c>
      <c r="I29" s="9" t="e">
        <f>#REF!</f>
        <v>#REF!</v>
      </c>
      <c r="J29" s="9" t="e">
        <f>#REF!</f>
        <v>#REF!</v>
      </c>
      <c r="K29" s="36" t="e">
        <f>J29-H29</f>
        <v>#REF!</v>
      </c>
      <c r="L29" s="41" t="e">
        <f>#REF!</f>
        <v>#REF!</v>
      </c>
      <c r="M29" s="36" t="e">
        <f>J29-I29</f>
        <v>#REF!</v>
      </c>
      <c r="N29" s="9" t="e">
        <f>#REF!</f>
        <v>#REF!</v>
      </c>
      <c r="O29" s="36" t="e">
        <f>N29-J29</f>
        <v>#REF!</v>
      </c>
      <c r="P29" s="9" t="e">
        <f>#REF!-J29</f>
        <v>#REF!</v>
      </c>
      <c r="Q29" s="9">
        <f>500000-300000</f>
        <v>200000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49.5" customHeight="1">
      <c r="B30" s="26" t="s">
        <v>104</v>
      </c>
      <c r="C30" s="6"/>
      <c r="D30" s="6"/>
      <c r="E30" s="6"/>
      <c r="F30" s="7" t="s">
        <v>154</v>
      </c>
      <c r="G30" s="13"/>
      <c r="H30" s="9"/>
      <c r="I30" s="9"/>
      <c r="J30" s="9"/>
      <c r="K30" s="36"/>
      <c r="L30" s="41"/>
      <c r="M30" s="36"/>
      <c r="N30" s="9"/>
      <c r="O30" s="36"/>
      <c r="P30" s="9"/>
      <c r="Q30" s="9">
        <f>Q33+Q31</f>
        <v>181932.6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24" customHeight="1">
      <c r="B31" s="22" t="s">
        <v>99</v>
      </c>
      <c r="C31" s="6"/>
      <c r="D31" s="6"/>
      <c r="E31" s="6"/>
      <c r="F31" s="7" t="s">
        <v>322</v>
      </c>
      <c r="G31" s="13"/>
      <c r="H31" s="9"/>
      <c r="I31" s="9"/>
      <c r="J31" s="9"/>
      <c r="K31" s="36"/>
      <c r="L31" s="41"/>
      <c r="M31" s="36"/>
      <c r="N31" s="9"/>
      <c r="O31" s="36"/>
      <c r="P31" s="9"/>
      <c r="Q31" s="9">
        <f>Q32</f>
        <v>49432.6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49.5" customHeight="1">
      <c r="B32" s="19" t="s">
        <v>92</v>
      </c>
      <c r="C32" s="6"/>
      <c r="D32" s="6"/>
      <c r="E32" s="6"/>
      <c r="F32" s="7" t="s">
        <v>322</v>
      </c>
      <c r="G32" s="13" t="s">
        <v>89</v>
      </c>
      <c r="H32" s="9"/>
      <c r="I32" s="9"/>
      <c r="J32" s="9"/>
      <c r="K32" s="36"/>
      <c r="L32" s="41"/>
      <c r="M32" s="36"/>
      <c r="N32" s="9"/>
      <c r="O32" s="36"/>
      <c r="P32" s="9"/>
      <c r="Q32" s="9">
        <v>49432.6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76.5" customHeight="1">
      <c r="B33" s="26" t="s">
        <v>106</v>
      </c>
      <c r="C33" s="6"/>
      <c r="D33" s="6"/>
      <c r="E33" s="6"/>
      <c r="F33" s="7" t="s">
        <v>155</v>
      </c>
      <c r="G33" s="13"/>
      <c r="H33" s="9"/>
      <c r="I33" s="9"/>
      <c r="J33" s="9"/>
      <c r="K33" s="36"/>
      <c r="L33" s="41"/>
      <c r="M33" s="36"/>
      <c r="N33" s="9"/>
      <c r="O33" s="36"/>
      <c r="P33" s="9"/>
      <c r="Q33" s="9">
        <f>Q34</f>
        <v>132500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45" customHeight="1">
      <c r="B34" s="16" t="s">
        <v>90</v>
      </c>
      <c r="C34" s="6"/>
      <c r="D34" s="6"/>
      <c r="E34" s="6"/>
      <c r="F34" s="7" t="s">
        <v>155</v>
      </c>
      <c r="G34" s="13" t="s">
        <v>87</v>
      </c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132500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55.5" customHeight="1">
      <c r="B35" s="19" t="s">
        <v>91</v>
      </c>
      <c r="C35" s="6"/>
      <c r="D35" s="6"/>
      <c r="E35" s="6"/>
      <c r="F35" s="7" t="s">
        <v>155</v>
      </c>
      <c r="G35" s="13" t="s">
        <v>88</v>
      </c>
      <c r="H35" s="9"/>
      <c r="I35" s="9"/>
      <c r="J35" s="9"/>
      <c r="K35" s="36"/>
      <c r="L35" s="41"/>
      <c r="M35" s="36"/>
      <c r="N35" s="9"/>
      <c r="O35" s="36"/>
      <c r="P35" s="9"/>
      <c r="Q35" s="9">
        <f>Q36</f>
        <v>132500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33.75" customHeight="1">
      <c r="B36" s="19" t="s">
        <v>92</v>
      </c>
      <c r="C36" s="6"/>
      <c r="D36" s="6"/>
      <c r="E36" s="6"/>
      <c r="F36" s="7" t="s">
        <v>155</v>
      </c>
      <c r="G36" s="13" t="s">
        <v>89</v>
      </c>
      <c r="H36" s="9"/>
      <c r="I36" s="9"/>
      <c r="J36" s="9"/>
      <c r="K36" s="36"/>
      <c r="L36" s="41"/>
      <c r="M36" s="36"/>
      <c r="N36" s="9"/>
      <c r="O36" s="36"/>
      <c r="P36" s="9"/>
      <c r="Q36" s="9">
        <v>132500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8:58" s="2" customFormat="1" ht="118.5" customHeight="1" hidden="1"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18:58" s="2" customFormat="1" ht="24.75" customHeight="1" hidden="1"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8:58" s="2" customFormat="1" ht="24.75" customHeight="1" hidden="1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91.5" customHeight="1">
      <c r="B40" s="20" t="s">
        <v>293</v>
      </c>
      <c r="C40" s="17"/>
      <c r="D40" s="6">
        <v>551</v>
      </c>
      <c r="E40" s="6">
        <v>551</v>
      </c>
      <c r="F40" s="13" t="s">
        <v>156</v>
      </c>
      <c r="G40" s="13"/>
      <c r="H40" s="10"/>
      <c r="I40" s="10"/>
      <c r="J40" s="10">
        <f>J42</f>
        <v>50000</v>
      </c>
      <c r="K40" s="36"/>
      <c r="L40" s="42"/>
      <c r="M40" s="36"/>
      <c r="N40" s="10">
        <f>N42</f>
        <v>90000</v>
      </c>
      <c r="O40" s="36">
        <f>N40-J40</f>
        <v>40000</v>
      </c>
      <c r="P40" s="9" t="e">
        <f>#REF!-J40</f>
        <v>#REF!</v>
      </c>
      <c r="Q40" s="10">
        <f>Q41</f>
        <v>50000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36.75" customHeight="1">
      <c r="B41" s="26" t="s">
        <v>143</v>
      </c>
      <c r="C41" s="17"/>
      <c r="D41" s="6"/>
      <c r="E41" s="6"/>
      <c r="F41" s="13" t="s">
        <v>157</v>
      </c>
      <c r="G41" s="13"/>
      <c r="H41" s="10"/>
      <c r="I41" s="10"/>
      <c r="J41" s="10"/>
      <c r="K41" s="36"/>
      <c r="L41" s="42"/>
      <c r="M41" s="36"/>
      <c r="N41" s="10"/>
      <c r="O41" s="36"/>
      <c r="P41" s="9"/>
      <c r="Q41" s="10">
        <f>Q42+Q47</f>
        <v>50000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36.75" customHeight="1">
      <c r="B42" s="19" t="s">
        <v>92</v>
      </c>
      <c r="C42" s="17"/>
      <c r="D42" s="6">
        <v>551</v>
      </c>
      <c r="E42" s="6">
        <v>551</v>
      </c>
      <c r="F42" s="13" t="s">
        <v>157</v>
      </c>
      <c r="G42" s="13" t="s">
        <v>89</v>
      </c>
      <c r="H42" s="10"/>
      <c r="I42" s="10"/>
      <c r="J42" s="10">
        <v>50000</v>
      </c>
      <c r="K42" s="36"/>
      <c r="L42" s="42"/>
      <c r="M42" s="36"/>
      <c r="N42" s="10">
        <f>30000+30000+30000</f>
        <v>90000</v>
      </c>
      <c r="O42" s="36">
        <f>N42-J42</f>
        <v>40000</v>
      </c>
      <c r="P42" s="9" t="e">
        <f>#REF!-J42</f>
        <v>#REF!</v>
      </c>
      <c r="Q42" s="10">
        <v>45000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114" customHeight="1" hidden="1">
      <c r="B43" s="12" t="s">
        <v>102</v>
      </c>
      <c r="C43" s="6"/>
      <c r="D43" s="6">
        <v>551</v>
      </c>
      <c r="E43" s="6">
        <v>551</v>
      </c>
      <c r="F43" s="13" t="s">
        <v>151</v>
      </c>
      <c r="G43" s="13"/>
      <c r="H43" s="9"/>
      <c r="I43" s="9"/>
      <c r="J43" s="9">
        <f>J44</f>
        <v>100000</v>
      </c>
      <c r="K43" s="36"/>
      <c r="L43" s="41"/>
      <c r="M43" s="36"/>
      <c r="N43" s="9"/>
      <c r="O43" s="36"/>
      <c r="P43" s="9" t="e">
        <f>#REF!-J43</f>
        <v>#REF!</v>
      </c>
      <c r="Q43" s="9">
        <f>Q44</f>
        <v>400000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4.75" customHeight="1" hidden="1">
      <c r="B44" s="57" t="s">
        <v>107</v>
      </c>
      <c r="C44" s="6"/>
      <c r="D44" s="6">
        <v>551</v>
      </c>
      <c r="E44" s="6">
        <v>551</v>
      </c>
      <c r="F44" s="13" t="s">
        <v>152</v>
      </c>
      <c r="G44" s="13"/>
      <c r="H44" s="9"/>
      <c r="I44" s="9"/>
      <c r="J44" s="9">
        <v>100000</v>
      </c>
      <c r="K44" s="36"/>
      <c r="L44" s="41"/>
      <c r="M44" s="36"/>
      <c r="N44" s="9"/>
      <c r="O44" s="36"/>
      <c r="P44" s="9" t="e">
        <f>#REF!-J44</f>
        <v>#REF!</v>
      </c>
      <c r="Q44" s="9">
        <f>Q45</f>
        <v>400000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12.75" hidden="1">
      <c r="B45" s="26" t="s">
        <v>108</v>
      </c>
      <c r="C45" s="6">
        <v>551</v>
      </c>
      <c r="D45" s="6">
        <v>551</v>
      </c>
      <c r="E45" s="6">
        <v>551</v>
      </c>
      <c r="F45" s="7" t="s">
        <v>153</v>
      </c>
      <c r="G45" s="13"/>
      <c r="H45" s="9" t="e">
        <f>H46</f>
        <v>#REF!</v>
      </c>
      <c r="I45" s="9" t="e">
        <f>I46</f>
        <v>#REF!</v>
      </c>
      <c r="J45" s="9" t="e">
        <f>J46</f>
        <v>#REF!</v>
      </c>
      <c r="K45" s="36" t="e">
        <f>J45-H45</f>
        <v>#REF!</v>
      </c>
      <c r="L45" s="41" t="e">
        <f>L46</f>
        <v>#REF!</v>
      </c>
      <c r="M45" s="36" t="e">
        <f>J45-I45</f>
        <v>#REF!</v>
      </c>
      <c r="N45" s="9" t="e">
        <f>N46</f>
        <v>#REF!</v>
      </c>
      <c r="O45" s="36" t="e">
        <f>N45-J45</f>
        <v>#REF!</v>
      </c>
      <c r="P45" s="9" t="e">
        <f>#REF!-J45</f>
        <v>#REF!</v>
      </c>
      <c r="Q45" s="9">
        <f>Q46</f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60.75" customHeight="1" hidden="1">
      <c r="B46" s="19" t="s">
        <v>98</v>
      </c>
      <c r="C46" s="6">
        <v>551</v>
      </c>
      <c r="D46" s="6">
        <v>551</v>
      </c>
      <c r="E46" s="6">
        <v>551</v>
      </c>
      <c r="F46" s="25" t="s">
        <v>153</v>
      </c>
      <c r="G46" s="13" t="s">
        <v>89</v>
      </c>
      <c r="H46" s="9" t="e">
        <f>#REF!</f>
        <v>#REF!</v>
      </c>
      <c r="I46" s="9" t="e">
        <f>#REF!</f>
        <v>#REF!</v>
      </c>
      <c r="J46" s="9" t="e">
        <f>#REF!</f>
        <v>#REF!</v>
      </c>
      <c r="K46" s="36" t="e">
        <f>J46-H46</f>
        <v>#REF!</v>
      </c>
      <c r="L46" s="41" t="e">
        <f>#REF!</f>
        <v>#REF!</v>
      </c>
      <c r="M46" s="36" t="e">
        <f>J46-I46</f>
        <v>#REF!</v>
      </c>
      <c r="N46" s="9" t="e">
        <f>#REF!</f>
        <v>#REF!</v>
      </c>
      <c r="O46" s="36" t="e">
        <f>N46-J46</f>
        <v>#REF!</v>
      </c>
      <c r="P46" s="9" t="e">
        <f>#REF!-J46</f>
        <v>#REF!</v>
      </c>
      <c r="Q46" s="9">
        <v>400000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27.75" customHeight="1">
      <c r="B47" s="22" t="s">
        <v>38</v>
      </c>
      <c r="C47" s="6"/>
      <c r="D47" s="6"/>
      <c r="E47" s="6"/>
      <c r="F47" s="25" t="s">
        <v>157</v>
      </c>
      <c r="G47" s="13" t="s">
        <v>105</v>
      </c>
      <c r="H47" s="9"/>
      <c r="I47" s="9"/>
      <c r="J47" s="9"/>
      <c r="K47" s="36"/>
      <c r="L47" s="41"/>
      <c r="M47" s="36"/>
      <c r="N47" s="9"/>
      <c r="O47" s="36"/>
      <c r="P47" s="9"/>
      <c r="Q47" s="9">
        <v>5000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115.5" customHeight="1">
      <c r="B48" s="12" t="s">
        <v>298</v>
      </c>
      <c r="C48" s="6"/>
      <c r="D48" s="6"/>
      <c r="E48" s="6"/>
      <c r="F48" s="8" t="s">
        <v>158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209000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01.25" customHeight="1">
      <c r="B49" s="12" t="s">
        <v>110</v>
      </c>
      <c r="C49" s="6"/>
      <c r="D49" s="6"/>
      <c r="E49" s="6"/>
      <c r="F49" s="8" t="s">
        <v>159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Q50+Q52</f>
        <v>209000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72.75" customHeight="1" hidden="1">
      <c r="B50" s="69"/>
      <c r="C50" s="6"/>
      <c r="D50" s="6"/>
      <c r="E50" s="6">
        <v>551</v>
      </c>
      <c r="F50" s="8" t="s">
        <v>159</v>
      </c>
      <c r="G50" s="8" t="s">
        <v>89</v>
      </c>
      <c r="H50" s="9"/>
      <c r="I50" s="9"/>
      <c r="J50" s="9" t="e">
        <f>#REF!+#REF!+#REF!+#REF!</f>
        <v>#REF!</v>
      </c>
      <c r="K50" s="36"/>
      <c r="L50" s="41"/>
      <c r="M50" s="36"/>
      <c r="N50" s="9"/>
      <c r="O50" s="36"/>
      <c r="P50" s="9" t="e">
        <f>#REF!-J50</f>
        <v>#REF!</v>
      </c>
      <c r="Q50" s="9">
        <f>Q51</f>
        <v>209000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2.75" customHeight="1">
      <c r="B51" s="19" t="s">
        <v>92</v>
      </c>
      <c r="C51" s="6"/>
      <c r="D51" s="6"/>
      <c r="E51" s="6"/>
      <c r="F51" s="8" t="s">
        <v>159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f>160000+40000+9000</f>
        <v>209000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72.75" customHeight="1">
      <c r="B52" s="19" t="s">
        <v>276</v>
      </c>
      <c r="C52" s="6"/>
      <c r="D52" s="6"/>
      <c r="E52" s="6"/>
      <c r="F52" s="8" t="s">
        <v>159</v>
      </c>
      <c r="G52" s="8" t="s">
        <v>275</v>
      </c>
      <c r="H52" s="9"/>
      <c r="I52" s="9"/>
      <c r="J52" s="9"/>
      <c r="K52" s="36"/>
      <c r="L52" s="41"/>
      <c r="M52" s="36"/>
      <c r="N52" s="9"/>
      <c r="O52" s="36"/>
      <c r="P52" s="9"/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92.25" customHeight="1">
      <c r="B53" s="71" t="s">
        <v>294</v>
      </c>
      <c r="C53" s="6"/>
      <c r="D53" s="6"/>
      <c r="E53" s="6">
        <v>551</v>
      </c>
      <c r="F53" s="72" t="s">
        <v>160</v>
      </c>
      <c r="G53" s="8"/>
      <c r="H53" s="9"/>
      <c r="I53" s="9"/>
      <c r="J53" s="9">
        <v>1733034</v>
      </c>
      <c r="K53" s="36"/>
      <c r="L53" s="41"/>
      <c r="M53" s="36"/>
      <c r="N53" s="9"/>
      <c r="O53" s="36"/>
      <c r="P53" s="9" t="e">
        <f>#REF!-J53</f>
        <v>#REF!</v>
      </c>
      <c r="Q53" s="9">
        <f>Q61+Q55+Q57+Q59+Q69</f>
        <v>7645000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 hidden="1">
      <c r="B54" s="22"/>
      <c r="C54" s="6"/>
      <c r="D54" s="6"/>
      <c r="E54" s="6">
        <v>551</v>
      </c>
      <c r="F54" s="58" t="s">
        <v>146</v>
      </c>
      <c r="G54" s="8"/>
      <c r="H54" s="9"/>
      <c r="I54" s="9"/>
      <c r="J54" s="9">
        <v>3458159</v>
      </c>
      <c r="K54" s="36"/>
      <c r="L54" s="41"/>
      <c r="M54" s="36"/>
      <c r="N54" s="9"/>
      <c r="O54" s="36"/>
      <c r="P54" s="9" t="e">
        <f>#REF!-J54</f>
        <v>#REF!</v>
      </c>
      <c r="Q54" s="9" t="e">
        <f>#REF!</f>
        <v>#REF!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65.25" customHeight="1">
      <c r="B55" s="19" t="s">
        <v>307</v>
      </c>
      <c r="C55" s="6"/>
      <c r="D55" s="6"/>
      <c r="E55" s="6"/>
      <c r="F55" s="58" t="s">
        <v>306</v>
      </c>
      <c r="G55" s="8"/>
      <c r="H55" s="9"/>
      <c r="I55" s="9"/>
      <c r="J55" s="9"/>
      <c r="K55" s="36"/>
      <c r="L55" s="41"/>
      <c r="M55" s="36"/>
      <c r="N55" s="9"/>
      <c r="O55" s="36"/>
      <c r="P55" s="9"/>
      <c r="Q55" s="9">
        <f>Q56</f>
        <v>780000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0.25" customHeight="1">
      <c r="B56" s="69" t="s">
        <v>278</v>
      </c>
      <c r="C56" s="6"/>
      <c r="D56" s="6"/>
      <c r="E56" s="6"/>
      <c r="F56" s="58" t="s">
        <v>306</v>
      </c>
      <c r="G56" s="8" t="s">
        <v>228</v>
      </c>
      <c r="H56" s="9"/>
      <c r="I56" s="9"/>
      <c r="J56" s="9"/>
      <c r="K56" s="36"/>
      <c r="L56" s="41"/>
      <c r="M56" s="36"/>
      <c r="N56" s="9"/>
      <c r="O56" s="36"/>
      <c r="P56" s="9"/>
      <c r="Q56" s="9">
        <v>780000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39.75" customHeight="1">
      <c r="B57" s="19" t="s">
        <v>342</v>
      </c>
      <c r="C57" s="6"/>
      <c r="D57" s="6"/>
      <c r="E57" s="6"/>
      <c r="F57" s="58" t="s">
        <v>303</v>
      </c>
      <c r="G57" s="8"/>
      <c r="H57" s="9"/>
      <c r="I57" s="9"/>
      <c r="J57" s="9"/>
      <c r="K57" s="36"/>
      <c r="L57" s="41"/>
      <c r="M57" s="36"/>
      <c r="N57" s="9"/>
      <c r="O57" s="36"/>
      <c r="P57" s="9"/>
      <c r="Q57" s="9">
        <f>Q58</f>
        <v>295000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50.25" customHeight="1">
      <c r="B58" s="19" t="s">
        <v>92</v>
      </c>
      <c r="C58" s="6"/>
      <c r="D58" s="6"/>
      <c r="E58" s="6"/>
      <c r="F58" s="58" t="s">
        <v>303</v>
      </c>
      <c r="G58" s="8" t="s">
        <v>89</v>
      </c>
      <c r="H58" s="9"/>
      <c r="I58" s="9"/>
      <c r="J58" s="9"/>
      <c r="K58" s="36"/>
      <c r="L58" s="41"/>
      <c r="M58" s="36"/>
      <c r="N58" s="9"/>
      <c r="O58" s="36"/>
      <c r="P58" s="9"/>
      <c r="Q58" s="9">
        <v>295000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0.25" customHeight="1">
      <c r="B59" s="19" t="s">
        <v>251</v>
      </c>
      <c r="C59" s="6"/>
      <c r="D59" s="6"/>
      <c r="E59" s="6"/>
      <c r="F59" s="58" t="s">
        <v>252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9">
        <f>Q60</f>
        <v>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0.25" customHeight="1">
      <c r="B60" s="19" t="s">
        <v>92</v>
      </c>
      <c r="C60" s="6"/>
      <c r="D60" s="6"/>
      <c r="E60" s="6"/>
      <c r="F60" s="58" t="s">
        <v>252</v>
      </c>
      <c r="G60" s="8" t="s">
        <v>89</v>
      </c>
      <c r="H60" s="9"/>
      <c r="I60" s="9"/>
      <c r="J60" s="9"/>
      <c r="K60" s="36"/>
      <c r="L60" s="41"/>
      <c r="M60" s="36"/>
      <c r="N60" s="9"/>
      <c r="O60" s="36"/>
      <c r="P60" s="9"/>
      <c r="Q60" s="9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51">
      <c r="B61" s="69" t="s">
        <v>68</v>
      </c>
      <c r="C61" s="6"/>
      <c r="D61" s="6"/>
      <c r="E61" s="6"/>
      <c r="F61" s="58" t="s">
        <v>161</v>
      </c>
      <c r="G61" s="8"/>
      <c r="H61" s="9"/>
      <c r="I61" s="9"/>
      <c r="J61" s="9"/>
      <c r="K61" s="36"/>
      <c r="L61" s="41"/>
      <c r="M61" s="36"/>
      <c r="N61" s="9"/>
      <c r="O61" s="36"/>
      <c r="P61" s="9"/>
      <c r="Q61" s="9">
        <f>Q63+Q68+Q62</f>
        <v>6233137.99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25.5">
      <c r="B62" s="69" t="s">
        <v>278</v>
      </c>
      <c r="C62" s="6"/>
      <c r="D62" s="6"/>
      <c r="E62" s="6"/>
      <c r="F62" s="58" t="s">
        <v>161</v>
      </c>
      <c r="G62" s="8" t="s">
        <v>228</v>
      </c>
      <c r="H62" s="9"/>
      <c r="I62" s="9"/>
      <c r="J62" s="9"/>
      <c r="K62" s="36"/>
      <c r="L62" s="41"/>
      <c r="M62" s="36"/>
      <c r="N62" s="9"/>
      <c r="O62" s="36"/>
      <c r="P62" s="9"/>
      <c r="Q62" s="9">
        <f>1481030-780000</f>
        <v>701030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5.5">
      <c r="B63" s="19" t="s">
        <v>92</v>
      </c>
      <c r="C63" s="6"/>
      <c r="D63" s="6"/>
      <c r="E63" s="6"/>
      <c r="F63" s="58" t="s">
        <v>161</v>
      </c>
      <c r="G63" s="8" t="s">
        <v>89</v>
      </c>
      <c r="H63" s="9"/>
      <c r="I63" s="9"/>
      <c r="J63" s="9"/>
      <c r="K63" s="36"/>
      <c r="L63" s="41"/>
      <c r="M63" s="36"/>
      <c r="N63" s="9"/>
      <c r="O63" s="36"/>
      <c r="P63" s="9"/>
      <c r="Q63" s="9">
        <f>5250000+460000+600000-1481030+550000-150000+200000+300000+140000-336862.01</f>
        <v>5532107.99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/>
      <c r="C64" s="6">
        <v>551</v>
      </c>
      <c r="D64" s="6">
        <v>551</v>
      </c>
      <c r="E64" s="6">
        <v>551</v>
      </c>
      <c r="F64" s="8"/>
      <c r="G64" s="8"/>
      <c r="H64" s="9"/>
      <c r="I64" s="9"/>
      <c r="J64" s="9"/>
      <c r="K64" s="36">
        <f>J64-H64</f>
        <v>0</v>
      </c>
      <c r="L64" s="41"/>
      <c r="M64" s="36">
        <f>J64-I64</f>
        <v>0</v>
      </c>
      <c r="N64" s="9"/>
      <c r="O64" s="36">
        <f>N64-J64</f>
        <v>0</v>
      </c>
      <c r="P64" s="9" t="e">
        <f>#REF!-J64</f>
        <v>#REF!</v>
      </c>
      <c r="Q64" s="9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15.75" customHeight="1" hidden="1">
      <c r="B65" s="19"/>
      <c r="C65" s="6">
        <v>551</v>
      </c>
      <c r="D65" s="6">
        <v>551</v>
      </c>
      <c r="E65" s="6">
        <v>551</v>
      </c>
      <c r="F65" s="8"/>
      <c r="G65" s="8"/>
      <c r="H65" s="9"/>
      <c r="I65" s="9"/>
      <c r="J65" s="9"/>
      <c r="K65" s="36">
        <f>J65-H65</f>
        <v>0</v>
      </c>
      <c r="L65" s="41"/>
      <c r="M65" s="36">
        <f>J65-I65</f>
        <v>0</v>
      </c>
      <c r="N65" s="9"/>
      <c r="O65" s="36">
        <f>N65-J65</f>
        <v>0</v>
      </c>
      <c r="P65" s="9" t="e">
        <f>#REF!-J65</f>
        <v>#REF!</v>
      </c>
      <c r="Q65" s="9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15.75" customHeight="1" hidden="1">
      <c r="B66" s="19"/>
      <c r="C66" s="6">
        <v>551</v>
      </c>
      <c r="D66" s="6">
        <v>551</v>
      </c>
      <c r="E66" s="6">
        <v>551</v>
      </c>
      <c r="F66" s="8"/>
      <c r="G66" s="8"/>
      <c r="H66" s="9"/>
      <c r="I66" s="9"/>
      <c r="J66" s="9"/>
      <c r="K66" s="36">
        <f>J66-H66</f>
        <v>0</v>
      </c>
      <c r="L66" s="41"/>
      <c r="M66" s="36">
        <f>J66-I66</f>
        <v>0</v>
      </c>
      <c r="N66" s="9"/>
      <c r="O66" s="36">
        <f>N66-J66</f>
        <v>0</v>
      </c>
      <c r="P66" s="9" t="e">
        <f>#REF!-J66</f>
        <v>#REF!</v>
      </c>
      <c r="Q66" s="9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15.75" customHeight="1" hidden="1">
      <c r="B67" s="19"/>
      <c r="C67" s="6">
        <v>551</v>
      </c>
      <c r="D67" s="6">
        <v>551</v>
      </c>
      <c r="E67" s="6">
        <v>551</v>
      </c>
      <c r="F67" s="8"/>
      <c r="G67" s="8"/>
      <c r="H67" s="9"/>
      <c r="I67" s="9"/>
      <c r="J67" s="9"/>
      <c r="K67" s="36">
        <f>J67-H67</f>
        <v>0</v>
      </c>
      <c r="L67" s="41"/>
      <c r="M67" s="36">
        <f>J67-I67</f>
        <v>0</v>
      </c>
      <c r="N67" s="9"/>
      <c r="O67" s="36">
        <f>N67-J67</f>
        <v>0</v>
      </c>
      <c r="P67" s="9" t="e">
        <f>#REF!-J67</f>
        <v>#REF!</v>
      </c>
      <c r="Q67" s="9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15.75" customHeight="1">
      <c r="B68" s="19" t="s">
        <v>216</v>
      </c>
      <c r="C68" s="6"/>
      <c r="D68" s="6"/>
      <c r="E68" s="6"/>
      <c r="F68" s="58" t="s">
        <v>161</v>
      </c>
      <c r="G68" s="8" t="s">
        <v>215</v>
      </c>
      <c r="H68" s="9"/>
      <c r="I68" s="9"/>
      <c r="J68" s="9"/>
      <c r="K68" s="36"/>
      <c r="L68" s="41"/>
      <c r="M68" s="36"/>
      <c r="N68" s="9"/>
      <c r="O68" s="36"/>
      <c r="P68" s="9"/>
      <c r="Q68" s="9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48.75" customHeight="1">
      <c r="B69" s="19" t="s">
        <v>338</v>
      </c>
      <c r="C69" s="6"/>
      <c r="D69" s="6"/>
      <c r="E69" s="6"/>
      <c r="F69" s="58" t="s">
        <v>339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9">
        <f>Q70</f>
        <v>336862.01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36" customHeight="1">
      <c r="B70" s="19" t="s">
        <v>92</v>
      </c>
      <c r="C70" s="6"/>
      <c r="D70" s="6"/>
      <c r="E70" s="6"/>
      <c r="F70" s="58" t="s">
        <v>339</v>
      </c>
      <c r="G70" s="8" t="s">
        <v>89</v>
      </c>
      <c r="H70" s="9"/>
      <c r="I70" s="9"/>
      <c r="J70" s="9"/>
      <c r="K70" s="36"/>
      <c r="L70" s="41"/>
      <c r="M70" s="36"/>
      <c r="N70" s="9"/>
      <c r="O70" s="36"/>
      <c r="P70" s="9"/>
      <c r="Q70" s="9">
        <v>336862.01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3.25" customHeight="1">
      <c r="B71" s="19" t="s">
        <v>277</v>
      </c>
      <c r="C71" s="6"/>
      <c r="D71" s="6"/>
      <c r="E71" s="6"/>
      <c r="F71" s="58" t="s">
        <v>217</v>
      </c>
      <c r="G71" s="8"/>
      <c r="H71" s="9"/>
      <c r="I71" s="9"/>
      <c r="J71" s="9"/>
      <c r="K71" s="36"/>
      <c r="L71" s="41"/>
      <c r="M71" s="36"/>
      <c r="N71" s="9"/>
      <c r="O71" s="36"/>
      <c r="P71" s="9"/>
      <c r="Q71" s="9">
        <f>Q72+Q78+Q74+Q76+Q80</f>
        <v>25843571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72" customHeight="1">
      <c r="B72" s="19" t="s">
        <v>301</v>
      </c>
      <c r="C72" s="6"/>
      <c r="D72" s="6"/>
      <c r="E72" s="6"/>
      <c r="F72" s="58" t="s">
        <v>300</v>
      </c>
      <c r="G72" s="8"/>
      <c r="H72" s="9"/>
      <c r="I72" s="9"/>
      <c r="J72" s="9"/>
      <c r="K72" s="36"/>
      <c r="L72" s="41"/>
      <c r="M72" s="36"/>
      <c r="N72" s="9"/>
      <c r="O72" s="36"/>
      <c r="P72" s="9"/>
      <c r="Q72" s="9">
        <f>Q73</f>
        <v>3976800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35.25" customHeight="1">
      <c r="B73" s="19" t="s">
        <v>92</v>
      </c>
      <c r="C73" s="6"/>
      <c r="D73" s="6"/>
      <c r="E73" s="6"/>
      <c r="F73" s="58" t="s">
        <v>300</v>
      </c>
      <c r="G73" s="8" t="s">
        <v>89</v>
      </c>
      <c r="H73" s="9"/>
      <c r="I73" s="9"/>
      <c r="J73" s="9"/>
      <c r="K73" s="36"/>
      <c r="L73" s="41"/>
      <c r="M73" s="36"/>
      <c r="N73" s="9"/>
      <c r="O73" s="36"/>
      <c r="P73" s="9"/>
      <c r="Q73" s="9">
        <f>1988400+1988400</f>
        <v>3976800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6.5" customHeight="1">
      <c r="B74" s="19" t="s">
        <v>308</v>
      </c>
      <c r="C74" s="6"/>
      <c r="D74" s="6"/>
      <c r="E74" s="6"/>
      <c r="F74" s="58" t="s">
        <v>316</v>
      </c>
      <c r="G74" s="8"/>
      <c r="H74" s="9"/>
      <c r="I74" s="9"/>
      <c r="J74" s="9"/>
      <c r="K74" s="36"/>
      <c r="L74" s="41"/>
      <c r="M74" s="36"/>
      <c r="N74" s="9"/>
      <c r="O74" s="36"/>
      <c r="P74" s="9"/>
      <c r="Q74" s="9">
        <f>Q75</f>
        <v>18920771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35.25" customHeight="1">
      <c r="B75" s="19" t="s">
        <v>92</v>
      </c>
      <c r="C75" s="6"/>
      <c r="D75" s="6"/>
      <c r="E75" s="6"/>
      <c r="F75" s="58" t="s">
        <v>316</v>
      </c>
      <c r="G75" s="8" t="s">
        <v>89</v>
      </c>
      <c r="H75" s="9"/>
      <c r="I75" s="9"/>
      <c r="J75" s="9"/>
      <c r="K75" s="36"/>
      <c r="L75" s="41"/>
      <c r="M75" s="36"/>
      <c r="N75" s="9"/>
      <c r="O75" s="36"/>
      <c r="P75" s="9"/>
      <c r="Q75" s="9">
        <f>15820771+2128000+972000</f>
        <v>18920771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35.25" customHeight="1">
      <c r="B76" s="19" t="s">
        <v>310</v>
      </c>
      <c r="C76" s="6"/>
      <c r="D76" s="6"/>
      <c r="E76" s="6"/>
      <c r="F76" s="58" t="s">
        <v>309</v>
      </c>
      <c r="G76" s="8"/>
      <c r="H76" s="9"/>
      <c r="I76" s="9"/>
      <c r="J76" s="9"/>
      <c r="K76" s="36"/>
      <c r="L76" s="41"/>
      <c r="M76" s="36"/>
      <c r="N76" s="9"/>
      <c r="O76" s="36"/>
      <c r="P76" s="9"/>
      <c r="Q76" s="9">
        <f>Q77</f>
        <v>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35.25" customHeight="1">
      <c r="B77" s="19" t="s">
        <v>92</v>
      </c>
      <c r="C77" s="6"/>
      <c r="D77" s="6"/>
      <c r="E77" s="6"/>
      <c r="F77" s="58" t="s">
        <v>309</v>
      </c>
      <c r="G77" s="8" t="s">
        <v>89</v>
      </c>
      <c r="H77" s="9"/>
      <c r="I77" s="9"/>
      <c r="J77" s="9"/>
      <c r="K77" s="36"/>
      <c r="L77" s="41"/>
      <c r="M77" s="36"/>
      <c r="N77" s="9"/>
      <c r="O77" s="36"/>
      <c r="P77" s="9"/>
      <c r="Q77" s="9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60.75" customHeight="1">
      <c r="B78" s="69" t="s">
        <v>340</v>
      </c>
      <c r="C78" s="6"/>
      <c r="D78" s="6"/>
      <c r="E78" s="6"/>
      <c r="F78" s="58" t="s">
        <v>337</v>
      </c>
      <c r="G78" s="8"/>
      <c r="H78" s="9"/>
      <c r="I78" s="9"/>
      <c r="J78" s="9"/>
      <c r="K78" s="36"/>
      <c r="L78" s="41"/>
      <c r="M78" s="36"/>
      <c r="N78" s="9"/>
      <c r="O78" s="36"/>
      <c r="P78" s="9"/>
      <c r="Q78" s="9">
        <f>Q79</f>
        <v>818000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30" customHeight="1">
      <c r="B79" s="19" t="s">
        <v>92</v>
      </c>
      <c r="C79" s="6"/>
      <c r="D79" s="6"/>
      <c r="E79" s="6"/>
      <c r="F79" s="58" t="s">
        <v>337</v>
      </c>
      <c r="G79" s="8" t="s">
        <v>89</v>
      </c>
      <c r="H79" s="9"/>
      <c r="I79" s="9"/>
      <c r="J79" s="9"/>
      <c r="K79" s="36"/>
      <c r="L79" s="41"/>
      <c r="M79" s="36"/>
      <c r="N79" s="9"/>
      <c r="O79" s="36"/>
      <c r="P79" s="9"/>
      <c r="Q79" s="9">
        <f>1000000+708541+637459-2128000+600000</f>
        <v>818000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8" customHeight="1">
      <c r="B80" s="19" t="s">
        <v>312</v>
      </c>
      <c r="C80" s="6"/>
      <c r="D80" s="6"/>
      <c r="E80" s="6"/>
      <c r="F80" s="58" t="s">
        <v>311</v>
      </c>
      <c r="G80" s="8"/>
      <c r="H80" s="9"/>
      <c r="I80" s="9"/>
      <c r="J80" s="9"/>
      <c r="K80" s="36"/>
      <c r="L80" s="41"/>
      <c r="M80" s="36"/>
      <c r="N80" s="9"/>
      <c r="O80" s="36"/>
      <c r="P80" s="9"/>
      <c r="Q80" s="9">
        <f>Q81</f>
        <v>2128000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48.75" customHeight="1">
      <c r="B81" s="22" t="s">
        <v>318</v>
      </c>
      <c r="C81" s="6"/>
      <c r="D81" s="6"/>
      <c r="E81" s="6"/>
      <c r="F81" s="58" t="s">
        <v>311</v>
      </c>
      <c r="G81" s="8" t="s">
        <v>317</v>
      </c>
      <c r="H81" s="9"/>
      <c r="I81" s="9"/>
      <c r="J81" s="9"/>
      <c r="K81" s="36"/>
      <c r="L81" s="41"/>
      <c r="M81" s="36"/>
      <c r="N81" s="9"/>
      <c r="O81" s="36"/>
      <c r="P81" s="9"/>
      <c r="Q81" s="9">
        <v>2128000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1">
      <c r="B82" s="20" t="s">
        <v>295</v>
      </c>
      <c r="C82" s="6">
        <v>551</v>
      </c>
      <c r="D82" s="6">
        <v>551</v>
      </c>
      <c r="E82" s="6">
        <v>551</v>
      </c>
      <c r="F82" s="15" t="s">
        <v>162</v>
      </c>
      <c r="G82" s="8"/>
      <c r="H82" s="9" t="e">
        <f>#REF!</f>
        <v>#REF!</v>
      </c>
      <c r="I82" s="9" t="e">
        <f>#REF!</f>
        <v>#REF!</v>
      </c>
      <c r="J82" s="9" t="e">
        <f>#REF!</f>
        <v>#REF!</v>
      </c>
      <c r="K82" s="36" t="e">
        <f>J82-H82</f>
        <v>#REF!</v>
      </c>
      <c r="L82" s="41" t="e">
        <f>#REF!</f>
        <v>#REF!</v>
      </c>
      <c r="M82" s="36" t="e">
        <f>J82-I82</f>
        <v>#REF!</v>
      </c>
      <c r="N82" s="9" t="e">
        <f>#REF!</f>
        <v>#REF!</v>
      </c>
      <c r="O82" s="36" t="e">
        <f>N82-J82</f>
        <v>#REF!</v>
      </c>
      <c r="P82" s="9" t="e">
        <f>#REF!-J82</f>
        <v>#REF!</v>
      </c>
      <c r="Q82" s="9">
        <f>Q83</f>
        <v>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45" customHeight="1">
      <c r="B83" s="26" t="s">
        <v>113</v>
      </c>
      <c r="C83" s="17">
        <v>551</v>
      </c>
      <c r="D83" s="6">
        <v>551</v>
      </c>
      <c r="E83" s="6">
        <v>551</v>
      </c>
      <c r="F83" s="15" t="s">
        <v>163</v>
      </c>
      <c r="G83" s="13"/>
      <c r="H83" s="10">
        <v>50000</v>
      </c>
      <c r="I83" s="10">
        <v>50000</v>
      </c>
      <c r="J83" s="10">
        <v>175000</v>
      </c>
      <c r="K83" s="36">
        <f>J83-H83</f>
        <v>125000</v>
      </c>
      <c r="L83" s="42"/>
      <c r="M83" s="36">
        <f>J83-I83</f>
        <v>125000</v>
      </c>
      <c r="N83" s="10">
        <f>50000+25000</f>
        <v>75000</v>
      </c>
      <c r="O83" s="36">
        <f>N83-J83</f>
        <v>-100000</v>
      </c>
      <c r="P83" s="9" t="e">
        <f>#REF!-J83</f>
        <v>#REF!</v>
      </c>
      <c r="Q83" s="10">
        <f>Q90</f>
        <v>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66" customHeight="1" hidden="1">
      <c r="B84" s="26" t="s">
        <v>66</v>
      </c>
      <c r="C84" s="17"/>
      <c r="D84" s="6"/>
      <c r="E84" s="6">
        <v>551</v>
      </c>
      <c r="F84" s="13" t="s">
        <v>64</v>
      </c>
      <c r="G84" s="13"/>
      <c r="H84" s="10"/>
      <c r="I84" s="10"/>
      <c r="J84" s="10">
        <f>J85</f>
        <v>81000</v>
      </c>
      <c r="K84" s="36"/>
      <c r="L84" s="42"/>
      <c r="M84" s="36"/>
      <c r="N84" s="10"/>
      <c r="O84" s="36"/>
      <c r="P84" s="9" t="e">
        <f>#REF!-J84</f>
        <v>#REF!</v>
      </c>
      <c r="Q84" s="10">
        <f>Q85</f>
        <v>0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23.25" customHeight="1" hidden="1">
      <c r="B85" s="26" t="s">
        <v>5</v>
      </c>
      <c r="C85" s="17"/>
      <c r="D85" s="6"/>
      <c r="E85" s="6">
        <v>551</v>
      </c>
      <c r="F85" s="13" t="s">
        <v>64</v>
      </c>
      <c r="G85" s="13" t="s">
        <v>53</v>
      </c>
      <c r="H85" s="10"/>
      <c r="I85" s="10"/>
      <c r="J85" s="10">
        <v>81000</v>
      </c>
      <c r="K85" s="36"/>
      <c r="L85" s="42"/>
      <c r="M85" s="36"/>
      <c r="N85" s="10"/>
      <c r="O85" s="36"/>
      <c r="P85" s="9" t="e">
        <f>#REF!-J85</f>
        <v>#REF!</v>
      </c>
      <c r="Q85" s="1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76.5" customHeight="1" hidden="1">
      <c r="B86" s="26" t="s">
        <v>67</v>
      </c>
      <c r="C86" s="17"/>
      <c r="D86" s="6"/>
      <c r="E86" s="6">
        <v>551</v>
      </c>
      <c r="F86" s="13" t="s">
        <v>65</v>
      </c>
      <c r="G86" s="13"/>
      <c r="H86" s="10"/>
      <c r="I86" s="10"/>
      <c r="J86" s="10">
        <f>J87</f>
        <v>0</v>
      </c>
      <c r="K86" s="36"/>
      <c r="L86" s="42"/>
      <c r="M86" s="36"/>
      <c r="N86" s="10"/>
      <c r="O86" s="36"/>
      <c r="P86" s="9" t="e">
        <f>#REF!-J86</f>
        <v>#REF!</v>
      </c>
      <c r="Q86" s="10">
        <f>Q87</f>
        <v>0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23.25" customHeight="1" hidden="1">
      <c r="B87" s="26" t="s">
        <v>5</v>
      </c>
      <c r="C87" s="17"/>
      <c r="D87" s="6"/>
      <c r="E87" s="6">
        <v>551</v>
      </c>
      <c r="F87" s="13" t="s">
        <v>65</v>
      </c>
      <c r="G87" s="13" t="s">
        <v>53</v>
      </c>
      <c r="H87" s="10"/>
      <c r="I87" s="10"/>
      <c r="J87" s="10"/>
      <c r="K87" s="36"/>
      <c r="L87" s="42"/>
      <c r="M87" s="36"/>
      <c r="N87" s="10"/>
      <c r="O87" s="36"/>
      <c r="P87" s="9" t="e">
        <f>#REF!-J87</f>
        <v>#REF!</v>
      </c>
      <c r="Q87" s="1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57.75" customHeight="1" hidden="1">
      <c r="B88" s="26" t="s">
        <v>72</v>
      </c>
      <c r="C88" s="17"/>
      <c r="D88" s="6"/>
      <c r="E88" s="6"/>
      <c r="F88" s="13" t="s">
        <v>71</v>
      </c>
      <c r="G88" s="13"/>
      <c r="H88" s="10"/>
      <c r="I88" s="10"/>
      <c r="J88" s="10"/>
      <c r="K88" s="36"/>
      <c r="L88" s="42"/>
      <c r="M88" s="36"/>
      <c r="N88" s="10"/>
      <c r="O88" s="36"/>
      <c r="P88" s="9"/>
      <c r="Q88" s="10">
        <f>Q89</f>
        <v>0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27" customHeight="1" hidden="1">
      <c r="B89" s="26" t="s">
        <v>5</v>
      </c>
      <c r="C89" s="17"/>
      <c r="D89" s="6"/>
      <c r="E89" s="6"/>
      <c r="F89" s="13" t="s">
        <v>71</v>
      </c>
      <c r="G89" s="13" t="s">
        <v>53</v>
      </c>
      <c r="H89" s="10"/>
      <c r="I89" s="10"/>
      <c r="J89" s="10"/>
      <c r="K89" s="36"/>
      <c r="L89" s="42"/>
      <c r="M89" s="36"/>
      <c r="N89" s="10"/>
      <c r="O89" s="36"/>
      <c r="P89" s="9"/>
      <c r="Q89" s="10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27" customHeight="1">
      <c r="B90" s="26" t="s">
        <v>115</v>
      </c>
      <c r="C90" s="17"/>
      <c r="D90" s="6"/>
      <c r="E90" s="6"/>
      <c r="F90" s="15" t="s">
        <v>163</v>
      </c>
      <c r="G90" s="13" t="s">
        <v>114</v>
      </c>
      <c r="H90" s="10"/>
      <c r="I90" s="10"/>
      <c r="J90" s="10"/>
      <c r="K90" s="36"/>
      <c r="L90" s="42"/>
      <c r="M90" s="36"/>
      <c r="N90" s="10"/>
      <c r="O90" s="36"/>
      <c r="P90" s="9"/>
      <c r="Q90" s="10">
        <f>Q91+Q93</f>
        <v>0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58.5" customHeight="1">
      <c r="B91" s="69" t="s">
        <v>244</v>
      </c>
      <c r="C91" s="17"/>
      <c r="D91" s="6"/>
      <c r="E91" s="6"/>
      <c r="F91" s="15" t="s">
        <v>163</v>
      </c>
      <c r="G91" s="13" t="s">
        <v>109</v>
      </c>
      <c r="H91" s="10"/>
      <c r="I91" s="10"/>
      <c r="J91" s="10"/>
      <c r="K91" s="36"/>
      <c r="L91" s="42"/>
      <c r="M91" s="36"/>
      <c r="N91" s="10"/>
      <c r="O91" s="36"/>
      <c r="P91" s="9"/>
      <c r="Q91" s="10">
        <f>Q92</f>
        <v>0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86.25" customHeight="1">
      <c r="B92" s="26" t="s">
        <v>254</v>
      </c>
      <c r="C92" s="17"/>
      <c r="D92" s="6"/>
      <c r="E92" s="6"/>
      <c r="F92" s="15" t="s">
        <v>163</v>
      </c>
      <c r="G92" s="13" t="s">
        <v>253</v>
      </c>
      <c r="H92" s="10"/>
      <c r="I92" s="10"/>
      <c r="J92" s="10"/>
      <c r="K92" s="36"/>
      <c r="L92" s="42"/>
      <c r="M92" s="36"/>
      <c r="N92" s="10"/>
      <c r="O92" s="36"/>
      <c r="P92" s="9"/>
      <c r="Q92" s="10">
        <f>150000+100000+50000-300000</f>
        <v>0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23.25" customHeight="1">
      <c r="B93" s="19" t="s">
        <v>216</v>
      </c>
      <c r="C93" s="17"/>
      <c r="D93" s="6"/>
      <c r="E93" s="6"/>
      <c r="F93" s="15" t="s">
        <v>163</v>
      </c>
      <c r="G93" s="13" t="s">
        <v>215</v>
      </c>
      <c r="H93" s="10"/>
      <c r="I93" s="10"/>
      <c r="J93" s="10"/>
      <c r="K93" s="36"/>
      <c r="L93" s="42"/>
      <c r="M93" s="36"/>
      <c r="N93" s="10"/>
      <c r="O93" s="36"/>
      <c r="P93" s="9"/>
      <c r="Q93" s="10">
        <v>0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58.5" customHeight="1">
      <c r="B94" s="20" t="s">
        <v>243</v>
      </c>
      <c r="C94" s="17"/>
      <c r="D94" s="6"/>
      <c r="E94" s="6"/>
      <c r="F94" s="15" t="s">
        <v>164</v>
      </c>
      <c r="G94" s="13"/>
      <c r="H94" s="10"/>
      <c r="I94" s="10"/>
      <c r="J94" s="10"/>
      <c r="K94" s="36"/>
      <c r="L94" s="42"/>
      <c r="M94" s="36"/>
      <c r="N94" s="10"/>
      <c r="O94" s="36"/>
      <c r="P94" s="9"/>
      <c r="Q94" s="10">
        <f>Q95</f>
        <v>500000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2" customFormat="1" ht="58.5" customHeight="1">
      <c r="B95" s="26" t="s">
        <v>116</v>
      </c>
      <c r="C95" s="17"/>
      <c r="D95" s="6"/>
      <c r="E95" s="6"/>
      <c r="F95" s="15" t="s">
        <v>165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>
        <f>Q96+Q105</f>
        <v>500000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2" customFormat="1" ht="49.5" customHeight="1">
      <c r="B96" s="26" t="s">
        <v>117</v>
      </c>
      <c r="C96" s="17"/>
      <c r="D96" s="6"/>
      <c r="E96" s="6"/>
      <c r="F96" s="13" t="s">
        <v>166</v>
      </c>
      <c r="G96" s="13"/>
      <c r="H96" s="10"/>
      <c r="I96" s="10"/>
      <c r="J96" s="10"/>
      <c r="K96" s="36"/>
      <c r="L96" s="42"/>
      <c r="M96" s="36"/>
      <c r="N96" s="10"/>
      <c r="O96" s="36"/>
      <c r="P96" s="9"/>
      <c r="Q96" s="10">
        <f>Q97</f>
        <v>438666.68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2" customFormat="1" ht="45" customHeight="1">
      <c r="B97" s="16" t="s">
        <v>90</v>
      </c>
      <c r="C97" s="17"/>
      <c r="D97" s="6"/>
      <c r="E97" s="6"/>
      <c r="F97" s="13" t="s">
        <v>166</v>
      </c>
      <c r="G97" s="13" t="s">
        <v>87</v>
      </c>
      <c r="H97" s="10"/>
      <c r="I97" s="10"/>
      <c r="J97" s="10"/>
      <c r="K97" s="36"/>
      <c r="L97" s="42"/>
      <c r="M97" s="36"/>
      <c r="N97" s="10"/>
      <c r="O97" s="36"/>
      <c r="P97" s="9"/>
      <c r="Q97" s="10">
        <f>Q98</f>
        <v>438666.68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s="2" customFormat="1" ht="53.25" customHeight="1">
      <c r="B98" s="19" t="s">
        <v>91</v>
      </c>
      <c r="C98" s="17"/>
      <c r="D98" s="6"/>
      <c r="E98" s="6"/>
      <c r="F98" s="13" t="s">
        <v>166</v>
      </c>
      <c r="G98" s="13" t="s">
        <v>88</v>
      </c>
      <c r="H98" s="10"/>
      <c r="I98" s="10"/>
      <c r="J98" s="10"/>
      <c r="K98" s="36"/>
      <c r="L98" s="42"/>
      <c r="M98" s="36"/>
      <c r="N98" s="10"/>
      <c r="O98" s="36"/>
      <c r="P98" s="9"/>
      <c r="Q98" s="10">
        <f>Q99</f>
        <v>438666.68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s="2" customFormat="1" ht="46.5" customHeight="1">
      <c r="B99" s="19" t="s">
        <v>92</v>
      </c>
      <c r="C99" s="17"/>
      <c r="D99" s="6"/>
      <c r="E99" s="6"/>
      <c r="F99" s="13" t="s">
        <v>166</v>
      </c>
      <c r="G99" s="13" t="s">
        <v>89</v>
      </c>
      <c r="H99" s="10"/>
      <c r="I99" s="10"/>
      <c r="J99" s="10"/>
      <c r="K99" s="36"/>
      <c r="L99" s="42"/>
      <c r="M99" s="36"/>
      <c r="N99" s="10"/>
      <c r="O99" s="36"/>
      <c r="P99" s="9"/>
      <c r="Q99" s="10">
        <f>500000+300000-300000-5000-5000-51333.32</f>
        <v>438666.68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:17" ht="28.5" customHeight="1" hidden="1">
      <c r="B100" s="27"/>
      <c r="C100" s="17"/>
      <c r="D100" s="6">
        <v>551</v>
      </c>
      <c r="E100" s="6">
        <v>551</v>
      </c>
      <c r="F100" s="23" t="s">
        <v>41</v>
      </c>
      <c r="G100" s="23"/>
      <c r="H100" s="9">
        <f>H104</f>
        <v>2000000</v>
      </c>
      <c r="I100" s="9">
        <f>I104</f>
        <v>0</v>
      </c>
      <c r="J100" s="9">
        <f>J104</f>
        <v>0</v>
      </c>
      <c r="K100" s="36">
        <f>J100-H100</f>
        <v>-2000000</v>
      </c>
      <c r="L100" s="41">
        <f>L104</f>
        <v>191700</v>
      </c>
      <c r="M100" s="36">
        <f>J100-I100</f>
        <v>0</v>
      </c>
      <c r="N100" s="9">
        <f>N104</f>
        <v>191700</v>
      </c>
      <c r="O100" s="36">
        <f>N100-J100</f>
        <v>191700</v>
      </c>
      <c r="P100" s="9" t="e">
        <f>#REF!-J100</f>
        <v>#REF!</v>
      </c>
      <c r="Q100" s="9">
        <f>Q104</f>
        <v>0</v>
      </c>
    </row>
    <row r="101" spans="2:17" ht="28.5" customHeight="1" hidden="1">
      <c r="B101" s="21" t="s">
        <v>50</v>
      </c>
      <c r="C101" s="17"/>
      <c r="D101" s="6">
        <v>551</v>
      </c>
      <c r="E101" s="6">
        <v>551</v>
      </c>
      <c r="F101" s="23" t="s">
        <v>41</v>
      </c>
      <c r="G101" s="23"/>
      <c r="H101" s="9"/>
      <c r="I101" s="9">
        <f>I102</f>
        <v>0</v>
      </c>
      <c r="J101" s="9">
        <f>J102</f>
        <v>0</v>
      </c>
      <c r="K101" s="36"/>
      <c r="L101" s="41">
        <f>L102</f>
        <v>0</v>
      </c>
      <c r="M101" s="36">
        <f>J101-I101</f>
        <v>0</v>
      </c>
      <c r="N101" s="9">
        <f>N102</f>
        <v>0</v>
      </c>
      <c r="O101" s="36">
        <f>N101-J101</f>
        <v>0</v>
      </c>
      <c r="P101" s="9" t="e">
        <f>#REF!-J101</f>
        <v>#REF!</v>
      </c>
      <c r="Q101" s="9">
        <f>Q102</f>
        <v>0</v>
      </c>
    </row>
    <row r="102" spans="2:17" ht="28.5" customHeight="1" hidden="1">
      <c r="B102" s="26" t="s">
        <v>5</v>
      </c>
      <c r="C102" s="17"/>
      <c r="D102" s="6">
        <v>551</v>
      </c>
      <c r="E102" s="6">
        <v>551</v>
      </c>
      <c r="F102" s="23" t="s">
        <v>41</v>
      </c>
      <c r="G102" s="23" t="s">
        <v>53</v>
      </c>
      <c r="H102" s="9">
        <v>2000000</v>
      </c>
      <c r="I102" s="9"/>
      <c r="J102" s="9"/>
      <c r="K102" s="36"/>
      <c r="L102" s="41"/>
      <c r="M102" s="36">
        <f>J102-I102</f>
        <v>0</v>
      </c>
      <c r="N102" s="9"/>
      <c r="O102" s="36">
        <f>N102-J102</f>
        <v>0</v>
      </c>
      <c r="P102" s="9" t="e">
        <f>#REF!-J102</f>
        <v>#REF!</v>
      </c>
      <c r="Q102" s="9"/>
    </row>
    <row r="103" spans="2:17" ht="43.5" customHeight="1" hidden="1">
      <c r="B103" s="21" t="s">
        <v>49</v>
      </c>
      <c r="C103" s="17"/>
      <c r="D103" s="6">
        <v>551</v>
      </c>
      <c r="E103" s="6">
        <v>551</v>
      </c>
      <c r="F103" s="23" t="s">
        <v>48</v>
      </c>
      <c r="G103" s="23"/>
      <c r="H103" s="9"/>
      <c r="I103" s="9">
        <f>I104</f>
        <v>0</v>
      </c>
      <c r="J103" s="9">
        <f>J104</f>
        <v>0</v>
      </c>
      <c r="K103" s="36"/>
      <c r="L103" s="41">
        <f>L104</f>
        <v>191700</v>
      </c>
      <c r="M103" s="36">
        <f>J103-I103</f>
        <v>0</v>
      </c>
      <c r="N103" s="9">
        <f>N104</f>
        <v>191700</v>
      </c>
      <c r="O103" s="36">
        <f>N103-J103</f>
        <v>191700</v>
      </c>
      <c r="P103" s="9" t="e">
        <f>#REF!-J103</f>
        <v>#REF!</v>
      </c>
      <c r="Q103" s="9">
        <f>Q104</f>
        <v>0</v>
      </c>
    </row>
    <row r="104" spans="2:17" ht="30" customHeight="1" hidden="1">
      <c r="B104" s="26" t="s">
        <v>5</v>
      </c>
      <c r="C104" s="17"/>
      <c r="D104" s="6">
        <v>551</v>
      </c>
      <c r="E104" s="6">
        <v>551</v>
      </c>
      <c r="F104" s="23" t="s">
        <v>48</v>
      </c>
      <c r="G104" s="23" t="s">
        <v>53</v>
      </c>
      <c r="H104" s="9">
        <v>2000000</v>
      </c>
      <c r="I104" s="9"/>
      <c r="J104" s="9"/>
      <c r="K104" s="36">
        <f>J104-H104</f>
        <v>-2000000</v>
      </c>
      <c r="L104" s="41">
        <v>191700</v>
      </c>
      <c r="M104" s="36">
        <f>J104-I104</f>
        <v>0</v>
      </c>
      <c r="N104" s="9">
        <v>191700</v>
      </c>
      <c r="O104" s="36">
        <f>N104-J104</f>
        <v>191700</v>
      </c>
      <c r="P104" s="9" t="e">
        <f>#REF!-J104</f>
        <v>#REF!</v>
      </c>
      <c r="Q104" s="9"/>
    </row>
    <row r="105" spans="2:17" ht="30" customHeight="1">
      <c r="B105" s="19" t="s">
        <v>122</v>
      </c>
      <c r="C105" s="17"/>
      <c r="D105" s="6"/>
      <c r="E105" s="6"/>
      <c r="F105" s="23" t="s">
        <v>269</v>
      </c>
      <c r="G105" s="23"/>
      <c r="H105" s="9"/>
      <c r="I105" s="9"/>
      <c r="J105" s="9"/>
      <c r="K105" s="36"/>
      <c r="L105" s="41"/>
      <c r="M105" s="36"/>
      <c r="N105" s="9"/>
      <c r="O105" s="36"/>
      <c r="P105" s="9"/>
      <c r="Q105" s="9">
        <f>Q106</f>
        <v>61333.32</v>
      </c>
    </row>
    <row r="106" spans="2:17" ht="30" customHeight="1">
      <c r="B106" s="19" t="s">
        <v>92</v>
      </c>
      <c r="C106" s="17"/>
      <c r="D106" s="6"/>
      <c r="E106" s="6"/>
      <c r="F106" s="23" t="s">
        <v>269</v>
      </c>
      <c r="G106" s="23" t="s">
        <v>89</v>
      </c>
      <c r="H106" s="9"/>
      <c r="I106" s="9"/>
      <c r="J106" s="9"/>
      <c r="K106" s="36"/>
      <c r="L106" s="41"/>
      <c r="M106" s="36"/>
      <c r="N106" s="9"/>
      <c r="O106" s="36"/>
      <c r="P106" s="9"/>
      <c r="Q106" s="9">
        <f>5000+5000+51333.32</f>
        <v>61333.32</v>
      </c>
    </row>
    <row r="107" spans="2:17" ht="66.75" customHeight="1">
      <c r="B107" s="20" t="s">
        <v>256</v>
      </c>
      <c r="C107" s="28"/>
      <c r="D107" s="6">
        <v>551</v>
      </c>
      <c r="E107" s="6">
        <v>551</v>
      </c>
      <c r="F107" s="23" t="s">
        <v>167</v>
      </c>
      <c r="G107" s="23"/>
      <c r="H107" s="9">
        <f>H108+H120</f>
        <v>1061730</v>
      </c>
      <c r="I107" s="9">
        <f>I108+I120</f>
        <v>695742.99</v>
      </c>
      <c r="J107" s="9">
        <f>J108+J120</f>
        <v>0</v>
      </c>
      <c r="K107" s="36">
        <f aca="true" t="shared" si="0" ref="K107:K117">J107-H107</f>
        <v>-1061730</v>
      </c>
      <c r="L107" s="41">
        <f>L108+L120</f>
        <v>0</v>
      </c>
      <c r="M107" s="36">
        <f aca="true" t="shared" si="1" ref="M107:M117">J107-I107</f>
        <v>-695742.99</v>
      </c>
      <c r="N107" s="9">
        <f>N108+N120</f>
        <v>695742.99</v>
      </c>
      <c r="O107" s="36">
        <f aca="true" t="shared" si="2" ref="O107:O117">N107-J107</f>
        <v>695742.99</v>
      </c>
      <c r="P107" s="9" t="e">
        <f>#REF!-J107</f>
        <v>#REF!</v>
      </c>
      <c r="Q107" s="9">
        <f>Q120+Q118</f>
        <v>76000</v>
      </c>
    </row>
    <row r="108" spans="2:17" ht="12.75" hidden="1">
      <c r="B108" s="21"/>
      <c r="C108" s="28">
        <v>551</v>
      </c>
      <c r="D108" s="6">
        <v>551</v>
      </c>
      <c r="E108" s="6">
        <v>551</v>
      </c>
      <c r="F108" s="23" t="s">
        <v>40</v>
      </c>
      <c r="G108" s="23"/>
      <c r="H108" s="9">
        <f>H109</f>
        <v>1061730</v>
      </c>
      <c r="I108" s="9">
        <f>I109</f>
        <v>695742.99</v>
      </c>
      <c r="J108" s="9">
        <f>J109</f>
        <v>0</v>
      </c>
      <c r="K108" s="36">
        <f t="shared" si="0"/>
        <v>-1061730</v>
      </c>
      <c r="L108" s="41">
        <f>L109</f>
        <v>0</v>
      </c>
      <c r="M108" s="36">
        <f t="shared" si="1"/>
        <v>-695742.99</v>
      </c>
      <c r="N108" s="9">
        <f>N109</f>
        <v>695742.99</v>
      </c>
      <c r="O108" s="36">
        <f t="shared" si="2"/>
        <v>695742.99</v>
      </c>
      <c r="P108" s="9" t="e">
        <f>#REF!-J108</f>
        <v>#REF!</v>
      </c>
      <c r="Q108" s="9">
        <f>Q109</f>
        <v>0</v>
      </c>
    </row>
    <row r="109" spans="2:17" ht="38.25" customHeight="1" hidden="1">
      <c r="B109" s="19"/>
      <c r="C109" s="17">
        <v>551</v>
      </c>
      <c r="D109" s="6">
        <v>551</v>
      </c>
      <c r="E109" s="6">
        <v>551</v>
      </c>
      <c r="F109" s="24" t="s">
        <v>40</v>
      </c>
      <c r="G109" s="13" t="s">
        <v>15</v>
      </c>
      <c r="H109" s="10">
        <v>1061730</v>
      </c>
      <c r="I109" s="10">
        <v>695742.99</v>
      </c>
      <c r="J109" s="10"/>
      <c r="K109" s="36">
        <f t="shared" si="0"/>
        <v>-1061730</v>
      </c>
      <c r="L109" s="42"/>
      <c r="M109" s="36">
        <f t="shared" si="1"/>
        <v>-695742.99</v>
      </c>
      <c r="N109" s="10">
        <v>695742.99</v>
      </c>
      <c r="O109" s="36">
        <f t="shared" si="2"/>
        <v>695742.99</v>
      </c>
      <c r="P109" s="9" t="e">
        <f>#REF!-J109</f>
        <v>#REF!</v>
      </c>
      <c r="Q109" s="10"/>
    </row>
    <row r="110" spans="2:17" ht="12" customHeight="1" hidden="1">
      <c r="B110" s="12"/>
      <c r="C110" s="6">
        <v>551</v>
      </c>
      <c r="D110" s="6">
        <v>551</v>
      </c>
      <c r="E110" s="6">
        <v>551</v>
      </c>
      <c r="F110" s="13"/>
      <c r="G110" s="13"/>
      <c r="H110" s="9">
        <f>H111</f>
        <v>0</v>
      </c>
      <c r="I110" s="9">
        <f>I111</f>
        <v>0</v>
      </c>
      <c r="J110" s="9">
        <f>J111</f>
        <v>0</v>
      </c>
      <c r="K110" s="36">
        <f t="shared" si="0"/>
        <v>0</v>
      </c>
      <c r="L110" s="41">
        <f>L111</f>
        <v>0</v>
      </c>
      <c r="M110" s="36">
        <f t="shared" si="1"/>
        <v>0</v>
      </c>
      <c r="N110" s="9">
        <f>N111</f>
        <v>0</v>
      </c>
      <c r="O110" s="36">
        <f t="shared" si="2"/>
        <v>0</v>
      </c>
      <c r="P110" s="9" t="e">
        <f>#REF!-J110</f>
        <v>#REF!</v>
      </c>
      <c r="Q110" s="9">
        <f>Q111</f>
        <v>0</v>
      </c>
    </row>
    <row r="111" spans="2:17" ht="16.5" customHeight="1" hidden="1">
      <c r="B111" s="14"/>
      <c r="C111" s="6">
        <v>551</v>
      </c>
      <c r="D111" s="6">
        <v>551</v>
      </c>
      <c r="E111" s="6">
        <v>551</v>
      </c>
      <c r="F111" s="23" t="s">
        <v>12</v>
      </c>
      <c r="G111" s="13"/>
      <c r="H111" s="9">
        <f>H112+H114+H116</f>
        <v>0</v>
      </c>
      <c r="I111" s="9">
        <f>I112+I114+I116</f>
        <v>0</v>
      </c>
      <c r="J111" s="9">
        <f>J112+J114+J116</f>
        <v>0</v>
      </c>
      <c r="K111" s="36">
        <f t="shared" si="0"/>
        <v>0</v>
      </c>
      <c r="L111" s="41">
        <f>L112+L114+L116</f>
        <v>0</v>
      </c>
      <c r="M111" s="36">
        <f t="shared" si="1"/>
        <v>0</v>
      </c>
      <c r="N111" s="9">
        <f>N112+N114+N116</f>
        <v>0</v>
      </c>
      <c r="O111" s="36">
        <f t="shared" si="2"/>
        <v>0</v>
      </c>
      <c r="P111" s="9" t="e">
        <f>#REF!-J111</f>
        <v>#REF!</v>
      </c>
      <c r="Q111" s="9">
        <f>Q112+Q114+Q116</f>
        <v>0</v>
      </c>
    </row>
    <row r="112" spans="2:17" ht="13.5" customHeight="1" hidden="1">
      <c r="B112" s="16"/>
      <c r="C112" s="17">
        <v>551</v>
      </c>
      <c r="D112" s="6">
        <v>551</v>
      </c>
      <c r="E112" s="6">
        <v>551</v>
      </c>
      <c r="F112" s="13" t="s">
        <v>16</v>
      </c>
      <c r="G112" s="13"/>
      <c r="H112" s="10">
        <f>H113</f>
        <v>0</v>
      </c>
      <c r="I112" s="10">
        <f>I113</f>
        <v>0</v>
      </c>
      <c r="J112" s="10">
        <f>J113</f>
        <v>0</v>
      </c>
      <c r="K112" s="36">
        <f t="shared" si="0"/>
        <v>0</v>
      </c>
      <c r="L112" s="42">
        <f>L113</f>
        <v>0</v>
      </c>
      <c r="M112" s="36">
        <f t="shared" si="1"/>
        <v>0</v>
      </c>
      <c r="N112" s="10">
        <f>N113</f>
        <v>0</v>
      </c>
      <c r="O112" s="36">
        <f t="shared" si="2"/>
        <v>0</v>
      </c>
      <c r="P112" s="9" t="e">
        <f>#REF!-J112</f>
        <v>#REF!</v>
      </c>
      <c r="Q112" s="10">
        <f>Q113</f>
        <v>0</v>
      </c>
    </row>
    <row r="113" spans="2:17" ht="13.5" customHeight="1" hidden="1">
      <c r="B113" s="26"/>
      <c r="C113" s="17">
        <v>551</v>
      </c>
      <c r="D113" s="6">
        <v>551</v>
      </c>
      <c r="E113" s="6">
        <v>551</v>
      </c>
      <c r="F113" s="13" t="s">
        <v>16</v>
      </c>
      <c r="G113" s="13" t="s">
        <v>15</v>
      </c>
      <c r="H113" s="10"/>
      <c r="I113" s="10"/>
      <c r="J113" s="10"/>
      <c r="K113" s="36">
        <f t="shared" si="0"/>
        <v>0</v>
      </c>
      <c r="L113" s="42"/>
      <c r="M113" s="36">
        <f t="shared" si="1"/>
        <v>0</v>
      </c>
      <c r="N113" s="10"/>
      <c r="O113" s="36">
        <f t="shared" si="2"/>
        <v>0</v>
      </c>
      <c r="P113" s="9" t="e">
        <f>#REF!-J113</f>
        <v>#REF!</v>
      </c>
      <c r="Q113" s="10"/>
    </row>
    <row r="114" spans="2:17" ht="9.75" customHeight="1" hidden="1">
      <c r="B114" s="16"/>
      <c r="C114" s="17">
        <v>551</v>
      </c>
      <c r="D114" s="6">
        <v>551</v>
      </c>
      <c r="E114" s="6">
        <v>551</v>
      </c>
      <c r="F114" s="13" t="s">
        <v>13</v>
      </c>
      <c r="G114" s="13"/>
      <c r="H114" s="10">
        <f>H115</f>
        <v>0</v>
      </c>
      <c r="I114" s="10">
        <f>I115</f>
        <v>0</v>
      </c>
      <c r="J114" s="10">
        <f>J115</f>
        <v>0</v>
      </c>
      <c r="K114" s="36">
        <f t="shared" si="0"/>
        <v>0</v>
      </c>
      <c r="L114" s="42">
        <f>L115</f>
        <v>0</v>
      </c>
      <c r="M114" s="36">
        <f t="shared" si="1"/>
        <v>0</v>
      </c>
      <c r="N114" s="10">
        <f>N115</f>
        <v>0</v>
      </c>
      <c r="O114" s="36">
        <f t="shared" si="2"/>
        <v>0</v>
      </c>
      <c r="P114" s="9" t="e">
        <f>#REF!-J114</f>
        <v>#REF!</v>
      </c>
      <c r="Q114" s="10">
        <f>Q115</f>
        <v>0</v>
      </c>
    </row>
    <row r="115" spans="2:17" ht="13.5" customHeight="1" hidden="1">
      <c r="B115" s="26"/>
      <c r="C115" s="17">
        <v>551</v>
      </c>
      <c r="D115" s="6">
        <v>551</v>
      </c>
      <c r="E115" s="6">
        <v>551</v>
      </c>
      <c r="F115" s="13" t="s">
        <v>13</v>
      </c>
      <c r="G115" s="13" t="s">
        <v>15</v>
      </c>
      <c r="H115" s="10"/>
      <c r="I115" s="10"/>
      <c r="J115" s="10"/>
      <c r="K115" s="36">
        <f t="shared" si="0"/>
        <v>0</v>
      </c>
      <c r="L115" s="42"/>
      <c r="M115" s="36">
        <f t="shared" si="1"/>
        <v>0</v>
      </c>
      <c r="N115" s="10"/>
      <c r="O115" s="36">
        <f t="shared" si="2"/>
        <v>0</v>
      </c>
      <c r="P115" s="9" t="e">
        <f>#REF!-J115</f>
        <v>#REF!</v>
      </c>
      <c r="Q115" s="10"/>
    </row>
    <row r="116" spans="2:17" ht="8.25" customHeight="1" hidden="1">
      <c r="B116" s="26"/>
      <c r="C116" s="17">
        <v>551</v>
      </c>
      <c r="D116" s="6">
        <v>551</v>
      </c>
      <c r="E116" s="6">
        <v>551</v>
      </c>
      <c r="F116" s="13" t="s">
        <v>17</v>
      </c>
      <c r="G116" s="13"/>
      <c r="H116" s="10">
        <f>H117</f>
        <v>0</v>
      </c>
      <c r="I116" s="10">
        <f>I117</f>
        <v>0</v>
      </c>
      <c r="J116" s="10">
        <f>J117</f>
        <v>0</v>
      </c>
      <c r="K116" s="36">
        <f t="shared" si="0"/>
        <v>0</v>
      </c>
      <c r="L116" s="42">
        <f>L117</f>
        <v>0</v>
      </c>
      <c r="M116" s="36">
        <f t="shared" si="1"/>
        <v>0</v>
      </c>
      <c r="N116" s="10">
        <f>N117</f>
        <v>0</v>
      </c>
      <c r="O116" s="36">
        <f t="shared" si="2"/>
        <v>0</v>
      </c>
      <c r="P116" s="9" t="e">
        <f>#REF!-J116</f>
        <v>#REF!</v>
      </c>
      <c r="Q116" s="10">
        <f>Q117</f>
        <v>0</v>
      </c>
    </row>
    <row r="117" spans="2:17" ht="11.25" customHeight="1" hidden="1">
      <c r="B117" s="26"/>
      <c r="C117" s="17">
        <v>551</v>
      </c>
      <c r="D117" s="6">
        <v>551</v>
      </c>
      <c r="E117" s="6">
        <v>551</v>
      </c>
      <c r="F117" s="13" t="s">
        <v>17</v>
      </c>
      <c r="G117" s="13" t="s">
        <v>15</v>
      </c>
      <c r="H117" s="10"/>
      <c r="I117" s="10"/>
      <c r="J117" s="10"/>
      <c r="K117" s="36">
        <f t="shared" si="0"/>
        <v>0</v>
      </c>
      <c r="L117" s="42"/>
      <c r="M117" s="36">
        <f t="shared" si="1"/>
        <v>0</v>
      </c>
      <c r="N117" s="10"/>
      <c r="O117" s="36">
        <f t="shared" si="2"/>
        <v>0</v>
      </c>
      <c r="P117" s="9" t="e">
        <f>#REF!-J117</f>
        <v>#REF!</v>
      </c>
      <c r="Q117" s="10"/>
    </row>
    <row r="118" spans="2:17" ht="21.75" customHeight="1">
      <c r="B118" s="26" t="s">
        <v>230</v>
      </c>
      <c r="C118" s="17"/>
      <c r="D118" s="6"/>
      <c r="E118" s="6"/>
      <c r="F118" s="13" t="s">
        <v>236</v>
      </c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10">
        <f>Q119</f>
        <v>0</v>
      </c>
    </row>
    <row r="119" spans="2:17" ht="31.5" customHeight="1">
      <c r="B119" s="26" t="s">
        <v>237</v>
      </c>
      <c r="C119" s="17"/>
      <c r="D119" s="6"/>
      <c r="E119" s="6"/>
      <c r="F119" s="13" t="s">
        <v>236</v>
      </c>
      <c r="G119" s="13" t="s">
        <v>235</v>
      </c>
      <c r="H119" s="10"/>
      <c r="I119" s="10"/>
      <c r="J119" s="10"/>
      <c r="K119" s="36"/>
      <c r="L119" s="42"/>
      <c r="M119" s="36"/>
      <c r="N119" s="10"/>
      <c r="O119" s="36"/>
      <c r="P119" s="9"/>
      <c r="Q119" s="10"/>
    </row>
    <row r="120" spans="2:17" ht="37.5" customHeight="1">
      <c r="B120" s="26" t="s">
        <v>124</v>
      </c>
      <c r="C120" s="17"/>
      <c r="D120" s="6">
        <v>551</v>
      </c>
      <c r="E120" s="6">
        <v>551</v>
      </c>
      <c r="F120" s="23" t="s">
        <v>168</v>
      </c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10">
        <f>Q121</f>
        <v>76000</v>
      </c>
    </row>
    <row r="121" spans="2:17" ht="41.25" customHeight="1">
      <c r="B121" s="16" t="s">
        <v>90</v>
      </c>
      <c r="C121" s="17"/>
      <c r="D121" s="6">
        <v>551</v>
      </c>
      <c r="E121" s="6">
        <v>551</v>
      </c>
      <c r="F121" s="23" t="s">
        <v>168</v>
      </c>
      <c r="G121" s="13" t="s">
        <v>87</v>
      </c>
      <c r="H121" s="10"/>
      <c r="I121" s="10"/>
      <c r="J121" s="10"/>
      <c r="K121" s="36"/>
      <c r="L121" s="42"/>
      <c r="M121" s="36"/>
      <c r="N121" s="10"/>
      <c r="O121" s="36"/>
      <c r="P121" s="9"/>
      <c r="Q121" s="10">
        <f>Q131</f>
        <v>76000</v>
      </c>
    </row>
    <row r="122" spans="2:17" ht="41.25" customHeight="1" hidden="1">
      <c r="B122" s="19" t="s">
        <v>91</v>
      </c>
      <c r="C122" s="17"/>
      <c r="D122" s="6">
        <v>551</v>
      </c>
      <c r="E122" s="6">
        <v>551</v>
      </c>
      <c r="F122" s="13"/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10"/>
    </row>
    <row r="123" spans="2:17" ht="62.25" customHeight="1" hidden="1">
      <c r="B123" s="19" t="s">
        <v>98</v>
      </c>
      <c r="C123" s="17"/>
      <c r="D123" s="6">
        <v>551</v>
      </c>
      <c r="E123" s="6">
        <v>551</v>
      </c>
      <c r="F123" s="13"/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10"/>
    </row>
    <row r="124" spans="2:17" ht="41.25" customHeight="1" hidden="1">
      <c r="B124" s="22"/>
      <c r="C124" s="17"/>
      <c r="D124" s="6">
        <v>551</v>
      </c>
      <c r="E124" s="6">
        <v>551</v>
      </c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10"/>
    </row>
    <row r="125" spans="2:17" ht="69.75" customHeight="1" hidden="1">
      <c r="B125" s="26"/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10"/>
    </row>
    <row r="126" spans="2:17" ht="11.25" customHeight="1" hidden="1">
      <c r="B126" s="19"/>
      <c r="C126" s="17"/>
      <c r="D126" s="6">
        <v>551</v>
      </c>
      <c r="E126" s="6">
        <v>551</v>
      </c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10"/>
    </row>
    <row r="127" spans="2:17" ht="49.5" customHeight="1" hidden="1">
      <c r="B127" s="19"/>
      <c r="C127" s="17"/>
      <c r="D127" s="6">
        <v>551</v>
      </c>
      <c r="E127" s="6">
        <v>551</v>
      </c>
      <c r="F127" s="13"/>
      <c r="G127" s="13"/>
      <c r="H127" s="10"/>
      <c r="I127" s="10"/>
      <c r="J127" s="10"/>
      <c r="K127" s="36"/>
      <c r="L127" s="42"/>
      <c r="M127" s="36"/>
      <c r="N127" s="10"/>
      <c r="O127" s="36"/>
      <c r="P127" s="9"/>
      <c r="Q127" s="10"/>
    </row>
    <row r="128" spans="2:17" ht="33" customHeight="1" hidden="1">
      <c r="B128" s="26"/>
      <c r="C128" s="17"/>
      <c r="D128" s="6">
        <v>551</v>
      </c>
      <c r="E128" s="6">
        <v>551</v>
      </c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10"/>
    </row>
    <row r="129" spans="2:17" ht="42" customHeight="1" hidden="1">
      <c r="B129" s="19"/>
      <c r="C129" s="17"/>
      <c r="D129" s="6">
        <v>551</v>
      </c>
      <c r="E129" s="6">
        <v>551</v>
      </c>
      <c r="F129" s="13"/>
      <c r="G129" s="13"/>
      <c r="H129" s="10"/>
      <c r="I129" s="10"/>
      <c r="J129" s="10"/>
      <c r="K129" s="36"/>
      <c r="L129" s="42"/>
      <c r="M129" s="36"/>
      <c r="N129" s="10"/>
      <c r="O129" s="36"/>
      <c r="P129" s="9"/>
      <c r="Q129" s="10"/>
    </row>
    <row r="130" spans="2:17" ht="11.25" customHeight="1" hidden="1">
      <c r="B130" s="19"/>
      <c r="C130" s="17"/>
      <c r="D130" s="6">
        <v>551</v>
      </c>
      <c r="E130" s="6">
        <v>551</v>
      </c>
      <c r="F130" s="13"/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/>
    </row>
    <row r="131" spans="2:17" ht="58.5" customHeight="1">
      <c r="B131" s="19" t="s">
        <v>91</v>
      </c>
      <c r="C131" s="17"/>
      <c r="D131" s="6"/>
      <c r="E131" s="6"/>
      <c r="F131" s="23" t="s">
        <v>168</v>
      </c>
      <c r="G131" s="13" t="s">
        <v>88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f>Q132</f>
        <v>76000</v>
      </c>
    </row>
    <row r="132" spans="2:17" ht="58.5" customHeight="1">
      <c r="B132" s="19" t="s">
        <v>92</v>
      </c>
      <c r="C132" s="17"/>
      <c r="D132" s="6"/>
      <c r="E132" s="6"/>
      <c r="F132" s="23" t="s">
        <v>168</v>
      </c>
      <c r="G132" s="13" t="s">
        <v>89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500000-424000</f>
        <v>76000</v>
      </c>
    </row>
    <row r="133" spans="2:17" ht="0.75" customHeight="1">
      <c r="B133" s="21" t="s">
        <v>9</v>
      </c>
      <c r="C133" s="17">
        <v>551</v>
      </c>
      <c r="D133" s="6">
        <v>551</v>
      </c>
      <c r="E133" s="6">
        <v>551</v>
      </c>
      <c r="F133" s="24" t="s">
        <v>10</v>
      </c>
      <c r="G133" s="13"/>
      <c r="H133" s="29">
        <f>H134</f>
        <v>0</v>
      </c>
      <c r="I133" s="29">
        <f>I134</f>
        <v>0</v>
      </c>
      <c r="J133" s="29">
        <f>J134</f>
        <v>0</v>
      </c>
      <c r="K133" s="36">
        <f>J133-H133</f>
        <v>0</v>
      </c>
      <c r="L133" s="43">
        <f>L134</f>
        <v>0</v>
      </c>
      <c r="M133" s="36">
        <f aca="true" t="shared" si="3" ref="M133:M143">J133-I133</f>
        <v>0</v>
      </c>
      <c r="N133" s="29">
        <f>N134</f>
        <v>0</v>
      </c>
      <c r="O133" s="36">
        <f aca="true" t="shared" si="4" ref="O133:O143">N133-J133</f>
        <v>0</v>
      </c>
      <c r="P133" s="9" t="e">
        <f>#REF!-J133</f>
        <v>#REF!</v>
      </c>
      <c r="Q133" s="29">
        <f>Q134</f>
        <v>0</v>
      </c>
    </row>
    <row r="134" spans="2:17" ht="23.25" customHeight="1" hidden="1">
      <c r="B134" s="19" t="s">
        <v>7</v>
      </c>
      <c r="C134" s="17">
        <v>551</v>
      </c>
      <c r="D134" s="6">
        <v>551</v>
      </c>
      <c r="E134" s="6">
        <v>551</v>
      </c>
      <c r="F134" s="24" t="s">
        <v>10</v>
      </c>
      <c r="G134" s="13" t="s">
        <v>6</v>
      </c>
      <c r="H134" s="10"/>
      <c r="I134" s="10"/>
      <c r="J134" s="10"/>
      <c r="K134" s="36">
        <f>J134-H134</f>
        <v>0</v>
      </c>
      <c r="L134" s="42"/>
      <c r="M134" s="36">
        <f t="shared" si="3"/>
        <v>0</v>
      </c>
      <c r="N134" s="10"/>
      <c r="O134" s="36">
        <f t="shared" si="4"/>
        <v>0</v>
      </c>
      <c r="P134" s="9" t="e">
        <f>#REF!-J134</f>
        <v>#REF!</v>
      </c>
      <c r="Q134" s="10"/>
    </row>
    <row r="135" spans="2:17" ht="33.75" customHeight="1" hidden="1">
      <c r="B135" s="21" t="s">
        <v>50</v>
      </c>
      <c r="C135" s="17"/>
      <c r="D135" s="6">
        <v>551</v>
      </c>
      <c r="E135" s="6">
        <v>551</v>
      </c>
      <c r="F135" s="23" t="s">
        <v>41</v>
      </c>
      <c r="G135" s="13"/>
      <c r="H135" s="10"/>
      <c r="I135" s="10">
        <f>I136</f>
        <v>0</v>
      </c>
      <c r="J135" s="10">
        <f>J136</f>
        <v>0</v>
      </c>
      <c r="K135" s="36"/>
      <c r="L135" s="42">
        <f>L136</f>
        <v>0</v>
      </c>
      <c r="M135" s="36">
        <f t="shared" si="3"/>
        <v>0</v>
      </c>
      <c r="N135" s="10">
        <f>N136</f>
        <v>0</v>
      </c>
      <c r="O135" s="36">
        <f t="shared" si="4"/>
        <v>0</v>
      </c>
      <c r="P135" s="9" t="e">
        <f>#REF!-J135</f>
        <v>#REF!</v>
      </c>
      <c r="Q135" s="10">
        <f>Q136</f>
        <v>0</v>
      </c>
    </row>
    <row r="136" spans="2:17" ht="23.25" customHeight="1" hidden="1">
      <c r="B136" s="26" t="s">
        <v>5</v>
      </c>
      <c r="C136" s="17"/>
      <c r="D136" s="6">
        <v>551</v>
      </c>
      <c r="E136" s="6">
        <v>551</v>
      </c>
      <c r="F136" s="24" t="s">
        <v>41</v>
      </c>
      <c r="G136" s="13" t="s">
        <v>53</v>
      </c>
      <c r="H136" s="10">
        <v>2000000</v>
      </c>
      <c r="I136" s="10"/>
      <c r="J136" s="10"/>
      <c r="K136" s="36"/>
      <c r="L136" s="42"/>
      <c r="M136" s="36">
        <f t="shared" si="3"/>
        <v>0</v>
      </c>
      <c r="N136" s="10"/>
      <c r="O136" s="36">
        <f t="shared" si="4"/>
        <v>0</v>
      </c>
      <c r="P136" s="9" t="e">
        <f>#REF!-J136</f>
        <v>#REF!</v>
      </c>
      <c r="Q136" s="10"/>
    </row>
    <row r="137" spans="2:17" ht="23.25" customHeight="1" hidden="1">
      <c r="B137" s="21" t="s">
        <v>49</v>
      </c>
      <c r="C137" s="17"/>
      <c r="D137" s="6">
        <v>551</v>
      </c>
      <c r="E137" s="6">
        <v>551</v>
      </c>
      <c r="F137" s="23" t="s">
        <v>48</v>
      </c>
      <c r="G137" s="23"/>
      <c r="H137" s="10"/>
      <c r="I137" s="10">
        <f>I138</f>
        <v>0</v>
      </c>
      <c r="J137" s="10">
        <f>J138</f>
        <v>0</v>
      </c>
      <c r="K137" s="36"/>
      <c r="L137" s="42">
        <f>L138</f>
        <v>0</v>
      </c>
      <c r="M137" s="36">
        <f t="shared" si="3"/>
        <v>0</v>
      </c>
      <c r="N137" s="10">
        <f>N138</f>
        <v>0</v>
      </c>
      <c r="O137" s="36">
        <f t="shared" si="4"/>
        <v>0</v>
      </c>
      <c r="P137" s="9" t="e">
        <f>#REF!-J137</f>
        <v>#REF!</v>
      </c>
      <c r="Q137" s="10">
        <f>Q138</f>
        <v>0</v>
      </c>
    </row>
    <row r="138" spans="2:17" ht="23.25" customHeight="1" hidden="1">
      <c r="B138" s="26" t="s">
        <v>5</v>
      </c>
      <c r="C138" s="17"/>
      <c r="D138" s="6">
        <v>551</v>
      </c>
      <c r="E138" s="6">
        <v>551</v>
      </c>
      <c r="F138" s="24" t="s">
        <v>48</v>
      </c>
      <c r="G138" s="13" t="s">
        <v>53</v>
      </c>
      <c r="H138" s="10">
        <v>2000000</v>
      </c>
      <c r="I138" s="10"/>
      <c r="J138" s="10"/>
      <c r="K138" s="36">
        <f>J138-H138</f>
        <v>-2000000</v>
      </c>
      <c r="L138" s="42"/>
      <c r="M138" s="36">
        <f t="shared" si="3"/>
        <v>0</v>
      </c>
      <c r="N138" s="10"/>
      <c r="O138" s="36">
        <f t="shared" si="4"/>
        <v>0</v>
      </c>
      <c r="P138" s="9" t="e">
        <f>#REF!-J138</f>
        <v>#REF!</v>
      </c>
      <c r="Q138" s="10"/>
    </row>
    <row r="139" spans="2:17" ht="54" customHeight="1" hidden="1">
      <c r="B139" s="19" t="s">
        <v>43</v>
      </c>
      <c r="C139" s="17"/>
      <c r="D139" s="6">
        <v>551</v>
      </c>
      <c r="E139" s="6">
        <v>551</v>
      </c>
      <c r="F139" s="24" t="s">
        <v>42</v>
      </c>
      <c r="G139" s="13"/>
      <c r="H139" s="10">
        <f>H140</f>
        <v>2340300</v>
      </c>
      <c r="I139" s="10">
        <f>I140</f>
        <v>577217</v>
      </c>
      <c r="J139" s="10">
        <f>J140</f>
        <v>0</v>
      </c>
      <c r="K139" s="36">
        <f>J139-H139</f>
        <v>-2340300</v>
      </c>
      <c r="L139" s="42">
        <f>L140</f>
        <v>0</v>
      </c>
      <c r="M139" s="36">
        <f t="shared" si="3"/>
        <v>-577217</v>
      </c>
      <c r="N139" s="10">
        <f>N140</f>
        <v>577217</v>
      </c>
      <c r="O139" s="36">
        <f t="shared" si="4"/>
        <v>577217</v>
      </c>
      <c r="P139" s="9" t="e">
        <f>#REF!-J139</f>
        <v>#REF!</v>
      </c>
      <c r="Q139" s="10">
        <f>Q140</f>
        <v>0</v>
      </c>
    </row>
    <row r="140" spans="2:17" ht="34.5" customHeight="1" hidden="1">
      <c r="B140" s="26" t="s">
        <v>5</v>
      </c>
      <c r="C140" s="17"/>
      <c r="D140" s="6">
        <v>551</v>
      </c>
      <c r="E140" s="6">
        <v>551</v>
      </c>
      <c r="F140" s="24" t="s">
        <v>42</v>
      </c>
      <c r="G140" s="13" t="s">
        <v>53</v>
      </c>
      <c r="H140" s="10">
        <v>2340300</v>
      </c>
      <c r="I140" s="10">
        <f>673969-96752</f>
        <v>577217</v>
      </c>
      <c r="J140" s="10"/>
      <c r="K140" s="36">
        <f>J140-H140</f>
        <v>-2340300</v>
      </c>
      <c r="L140" s="42"/>
      <c r="M140" s="36">
        <f t="shared" si="3"/>
        <v>-577217</v>
      </c>
      <c r="N140" s="10">
        <f>673969-96752</f>
        <v>577217</v>
      </c>
      <c r="O140" s="36">
        <f t="shared" si="4"/>
        <v>577217</v>
      </c>
      <c r="P140" s="9" t="e">
        <f>#REF!-J140</f>
        <v>#REF!</v>
      </c>
      <c r="Q140" s="10"/>
    </row>
    <row r="141" spans="2:17" ht="68.25" customHeight="1" hidden="1">
      <c r="B141" s="19" t="s">
        <v>51</v>
      </c>
      <c r="C141" s="17"/>
      <c r="D141" s="6">
        <v>551</v>
      </c>
      <c r="E141" s="6">
        <v>551</v>
      </c>
      <c r="F141" s="24" t="s">
        <v>52</v>
      </c>
      <c r="G141" s="13"/>
      <c r="H141" s="10">
        <f>H142</f>
        <v>2340300</v>
      </c>
      <c r="I141" s="10">
        <f>I142</f>
        <v>0</v>
      </c>
      <c r="J141" s="10">
        <f>J142</f>
        <v>0</v>
      </c>
      <c r="K141" s="36"/>
      <c r="L141" s="42">
        <f>L142</f>
        <v>0</v>
      </c>
      <c r="M141" s="36">
        <f t="shared" si="3"/>
        <v>0</v>
      </c>
      <c r="N141" s="10">
        <f>N142</f>
        <v>0</v>
      </c>
      <c r="O141" s="36">
        <f t="shared" si="4"/>
        <v>0</v>
      </c>
      <c r="P141" s="9" t="e">
        <f>#REF!-J141</f>
        <v>#REF!</v>
      </c>
      <c r="Q141" s="10">
        <f>Q142</f>
        <v>0</v>
      </c>
    </row>
    <row r="142" spans="2:17" ht="34.5" customHeight="1" hidden="1">
      <c r="B142" s="26" t="s">
        <v>5</v>
      </c>
      <c r="C142" s="17"/>
      <c r="D142" s="6">
        <v>551</v>
      </c>
      <c r="E142" s="6">
        <v>551</v>
      </c>
      <c r="F142" s="24" t="s">
        <v>52</v>
      </c>
      <c r="G142" s="13" t="s">
        <v>53</v>
      </c>
      <c r="H142" s="10">
        <v>2340300</v>
      </c>
      <c r="I142" s="10"/>
      <c r="J142" s="10"/>
      <c r="K142" s="36"/>
      <c r="L142" s="42"/>
      <c r="M142" s="36">
        <f t="shared" si="3"/>
        <v>0</v>
      </c>
      <c r="N142" s="10"/>
      <c r="O142" s="36">
        <f t="shared" si="4"/>
        <v>0</v>
      </c>
      <c r="P142" s="9" t="e">
        <f>#REF!-J142</f>
        <v>#REF!</v>
      </c>
      <c r="Q142" s="10"/>
    </row>
    <row r="143" spans="2:17" ht="38.25">
      <c r="B143" s="20" t="s">
        <v>296</v>
      </c>
      <c r="C143" s="6">
        <v>551</v>
      </c>
      <c r="D143" s="6">
        <v>551</v>
      </c>
      <c r="E143" s="6">
        <v>551</v>
      </c>
      <c r="F143" s="15" t="s">
        <v>169</v>
      </c>
      <c r="G143" s="13"/>
      <c r="H143" s="9" t="e">
        <f>#REF!+H149+H151+#REF!</f>
        <v>#REF!</v>
      </c>
      <c r="I143" s="9" t="e">
        <f>#REF!+I149+I151+#REF!</f>
        <v>#REF!</v>
      </c>
      <c r="J143" s="9" t="e">
        <f>#REF!+J149+J151+#REF!+J156</f>
        <v>#REF!</v>
      </c>
      <c r="K143" s="36" t="e">
        <f>J143-H143</f>
        <v>#REF!</v>
      </c>
      <c r="L143" s="41" t="e">
        <f>#REF!+L149+L151+#REF!</f>
        <v>#REF!</v>
      </c>
      <c r="M143" s="36" t="e">
        <f t="shared" si="3"/>
        <v>#REF!</v>
      </c>
      <c r="N143" s="9" t="e">
        <f>#REF!+N149+N151+#REF!</f>
        <v>#REF!</v>
      </c>
      <c r="O143" s="36" t="e">
        <f t="shared" si="4"/>
        <v>#REF!</v>
      </c>
      <c r="P143" s="9" t="e">
        <f>#REF!-J143</f>
        <v>#REF!</v>
      </c>
      <c r="Q143" s="9">
        <f>Q144+Q156+Q163+Q175</f>
        <v>15093677.66</v>
      </c>
    </row>
    <row r="144" spans="2:17" ht="12.75">
      <c r="B144" s="20" t="s">
        <v>18</v>
      </c>
      <c r="C144" s="6"/>
      <c r="D144" s="6"/>
      <c r="E144" s="6"/>
      <c r="F144" s="15" t="s">
        <v>170</v>
      </c>
      <c r="G144" s="13"/>
      <c r="H144" s="9"/>
      <c r="I144" s="9"/>
      <c r="J144" s="9"/>
      <c r="K144" s="36"/>
      <c r="L144" s="41"/>
      <c r="M144" s="36"/>
      <c r="N144" s="9"/>
      <c r="O144" s="36"/>
      <c r="P144" s="9"/>
      <c r="Q144" s="9">
        <f>Q147+Q145</f>
        <v>4517692.43</v>
      </c>
    </row>
    <row r="145" spans="2:17" ht="12.75">
      <c r="B145" s="19" t="s">
        <v>122</v>
      </c>
      <c r="C145" s="6"/>
      <c r="D145" s="6"/>
      <c r="E145" s="6"/>
      <c r="F145" s="15" t="s">
        <v>290</v>
      </c>
      <c r="G145" s="13"/>
      <c r="H145" s="9"/>
      <c r="I145" s="9"/>
      <c r="J145" s="9"/>
      <c r="K145" s="36"/>
      <c r="L145" s="41"/>
      <c r="M145" s="36"/>
      <c r="N145" s="9"/>
      <c r="O145" s="36"/>
      <c r="P145" s="9"/>
      <c r="Q145" s="9">
        <f>Q146</f>
        <v>1207192.43</v>
      </c>
    </row>
    <row r="146" spans="2:17" ht="25.5">
      <c r="B146" s="19" t="s">
        <v>92</v>
      </c>
      <c r="C146" s="6"/>
      <c r="D146" s="6"/>
      <c r="E146" s="6"/>
      <c r="F146" s="15" t="s">
        <v>290</v>
      </c>
      <c r="G146" s="13" t="s">
        <v>89</v>
      </c>
      <c r="H146" s="9"/>
      <c r="I146" s="9"/>
      <c r="J146" s="9"/>
      <c r="K146" s="36"/>
      <c r="L146" s="41"/>
      <c r="M146" s="36"/>
      <c r="N146" s="9"/>
      <c r="O146" s="36"/>
      <c r="P146" s="9"/>
      <c r="Q146" s="9">
        <f>1667159-459966.57</f>
        <v>1207192.43</v>
      </c>
    </row>
    <row r="147" spans="2:17" ht="23.25" customHeight="1">
      <c r="B147" s="26" t="s">
        <v>18</v>
      </c>
      <c r="C147" s="17">
        <v>551</v>
      </c>
      <c r="D147" s="6">
        <v>551</v>
      </c>
      <c r="E147" s="6">
        <v>551</v>
      </c>
      <c r="F147" s="15" t="s">
        <v>171</v>
      </c>
      <c r="G147" s="13"/>
      <c r="H147" s="10">
        <v>1449805.29</v>
      </c>
      <c r="I147" s="10">
        <f>1150000-50000</f>
        <v>1100000</v>
      </c>
      <c r="J147" s="10">
        <v>1700000</v>
      </c>
      <c r="K147" s="36">
        <f>J147-H147</f>
        <v>250194.70999999996</v>
      </c>
      <c r="L147" s="42"/>
      <c r="M147" s="36">
        <f>J147-I147</f>
        <v>600000</v>
      </c>
      <c r="N147" s="10">
        <f>1150000-50000</f>
        <v>1100000</v>
      </c>
      <c r="O147" s="36">
        <f>N147-J147</f>
        <v>-600000</v>
      </c>
      <c r="P147" s="9" t="e">
        <f>#REF!-J147</f>
        <v>#REF!</v>
      </c>
      <c r="Q147" s="10">
        <f>Q148</f>
        <v>3310500</v>
      </c>
    </row>
    <row r="148" spans="2:17" ht="43.5" customHeight="1">
      <c r="B148" s="16" t="s">
        <v>90</v>
      </c>
      <c r="C148" s="17"/>
      <c r="D148" s="6"/>
      <c r="E148" s="6"/>
      <c r="F148" s="15" t="s">
        <v>171</v>
      </c>
      <c r="G148" s="13" t="s">
        <v>87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</f>
        <v>3310500</v>
      </c>
    </row>
    <row r="149" spans="2:17" ht="53.25" customHeight="1">
      <c r="B149" s="19" t="s">
        <v>91</v>
      </c>
      <c r="C149" s="6"/>
      <c r="D149" s="6"/>
      <c r="E149" s="6"/>
      <c r="F149" s="15" t="s">
        <v>171</v>
      </c>
      <c r="G149" s="13" t="s">
        <v>88</v>
      </c>
      <c r="H149" s="9"/>
      <c r="I149" s="9"/>
      <c r="J149" s="9"/>
      <c r="K149" s="36"/>
      <c r="L149" s="41"/>
      <c r="M149" s="36"/>
      <c r="N149" s="9"/>
      <c r="O149" s="36"/>
      <c r="P149" s="9"/>
      <c r="Q149" s="9">
        <f>Q150</f>
        <v>3310500</v>
      </c>
    </row>
    <row r="150" spans="2:17" ht="48" customHeight="1">
      <c r="B150" s="19" t="s">
        <v>92</v>
      </c>
      <c r="C150" s="17"/>
      <c r="D150" s="6"/>
      <c r="E150" s="6"/>
      <c r="F150" s="15" t="s">
        <v>171</v>
      </c>
      <c r="G150" s="13" t="s">
        <v>89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3700000+820000-1509500+300000</f>
        <v>3310500</v>
      </c>
    </row>
    <row r="151" spans="2:17" ht="12.75" hidden="1">
      <c r="B151" s="20" t="s">
        <v>19</v>
      </c>
      <c r="C151" s="6">
        <v>551</v>
      </c>
      <c r="D151" s="6">
        <v>551</v>
      </c>
      <c r="E151" s="6">
        <v>551</v>
      </c>
      <c r="F151" s="15" t="s">
        <v>20</v>
      </c>
      <c r="G151" s="13"/>
      <c r="H151" s="9">
        <f>H152</f>
        <v>0</v>
      </c>
      <c r="I151" s="9">
        <f>I152</f>
        <v>0</v>
      </c>
      <c r="J151" s="9">
        <f>J152</f>
        <v>0</v>
      </c>
      <c r="K151" s="36">
        <f>J151-H151</f>
        <v>0</v>
      </c>
      <c r="L151" s="41">
        <f>L152</f>
        <v>0</v>
      </c>
      <c r="M151" s="36">
        <f>J151-I151</f>
        <v>0</v>
      </c>
      <c r="N151" s="9">
        <f>N152</f>
        <v>0</v>
      </c>
      <c r="O151" s="36">
        <f>N151-J151</f>
        <v>0</v>
      </c>
      <c r="P151" s="9" t="e">
        <f>#REF!-J151</f>
        <v>#REF!</v>
      </c>
      <c r="Q151" s="9">
        <f>Q152</f>
        <v>0</v>
      </c>
    </row>
    <row r="152" spans="2:17" ht="12.75" hidden="1">
      <c r="B152" s="26" t="s">
        <v>5</v>
      </c>
      <c r="C152" s="17">
        <v>551</v>
      </c>
      <c r="D152" s="6">
        <v>551</v>
      </c>
      <c r="E152" s="6">
        <v>551</v>
      </c>
      <c r="F152" s="13" t="s">
        <v>20</v>
      </c>
      <c r="G152" s="13" t="s">
        <v>6</v>
      </c>
      <c r="H152" s="10"/>
      <c r="I152" s="10"/>
      <c r="J152" s="10"/>
      <c r="K152" s="36">
        <f>J152-H152</f>
        <v>0</v>
      </c>
      <c r="L152" s="42"/>
      <c r="M152" s="36">
        <f>J152-I152</f>
        <v>0</v>
      </c>
      <c r="N152" s="10"/>
      <c r="O152" s="36">
        <f>N152-J152</f>
        <v>0</v>
      </c>
      <c r="P152" s="9" t="e">
        <f>#REF!-J152</f>
        <v>#REF!</v>
      </c>
      <c r="Q152" s="10"/>
    </row>
    <row r="153" spans="2:17" ht="12.75" hidden="1">
      <c r="B153" s="20" t="s">
        <v>21</v>
      </c>
      <c r="C153" s="6">
        <v>551</v>
      </c>
      <c r="D153" s="6">
        <v>551</v>
      </c>
      <c r="E153" s="6">
        <v>551</v>
      </c>
      <c r="F153" s="15" t="s">
        <v>22</v>
      </c>
      <c r="G153" s="13"/>
      <c r="H153" s="9">
        <f>H154</f>
        <v>0</v>
      </c>
      <c r="I153" s="9">
        <f>I154</f>
        <v>0</v>
      </c>
      <c r="J153" s="9">
        <f>J154</f>
        <v>0</v>
      </c>
      <c r="K153" s="36">
        <f>J153-H153</f>
        <v>0</v>
      </c>
      <c r="L153" s="41">
        <f>L154</f>
        <v>0</v>
      </c>
      <c r="M153" s="36">
        <f>J153-I153</f>
        <v>0</v>
      </c>
      <c r="N153" s="9">
        <f>N154</f>
        <v>0</v>
      </c>
      <c r="O153" s="36">
        <f>N153-J153</f>
        <v>0</v>
      </c>
      <c r="P153" s="9" t="e">
        <f>#REF!-J153</f>
        <v>#REF!</v>
      </c>
      <c r="Q153" s="9">
        <f>Q154</f>
        <v>0</v>
      </c>
    </row>
    <row r="154" spans="2:17" ht="12.75" hidden="1">
      <c r="B154" s="26" t="s">
        <v>5</v>
      </c>
      <c r="C154" s="17">
        <v>551</v>
      </c>
      <c r="D154" s="6">
        <v>551</v>
      </c>
      <c r="E154" s="6">
        <v>551</v>
      </c>
      <c r="F154" s="13" t="s">
        <v>22</v>
      </c>
      <c r="G154" s="13" t="s">
        <v>6</v>
      </c>
      <c r="H154" s="10"/>
      <c r="I154" s="10"/>
      <c r="J154" s="10"/>
      <c r="K154" s="36">
        <f>J154-H154</f>
        <v>0</v>
      </c>
      <c r="L154" s="42"/>
      <c r="M154" s="36">
        <f>J154-I154</f>
        <v>0</v>
      </c>
      <c r="N154" s="10"/>
      <c r="O154" s="36">
        <f>N154-J154</f>
        <v>0</v>
      </c>
      <c r="P154" s="9" t="e">
        <f>#REF!-J154</f>
        <v>#REF!</v>
      </c>
      <c r="Q154" s="10"/>
    </row>
    <row r="155" spans="2:17" ht="12.75" hidden="1">
      <c r="B155" s="26"/>
      <c r="C155" s="17"/>
      <c r="D155" s="6"/>
      <c r="E155" s="6"/>
      <c r="F155" s="13"/>
      <c r="G155" s="13"/>
      <c r="H155" s="10"/>
      <c r="I155" s="10"/>
      <c r="J155" s="10"/>
      <c r="K155" s="36"/>
      <c r="L155" s="42"/>
      <c r="M155" s="36"/>
      <c r="N155" s="10"/>
      <c r="O155" s="36"/>
      <c r="P155" s="9"/>
      <c r="Q155" s="10"/>
    </row>
    <row r="156" spans="2:17" ht="12.75">
      <c r="B156" s="26" t="s">
        <v>21</v>
      </c>
      <c r="C156" s="17"/>
      <c r="D156" s="6"/>
      <c r="E156" s="6">
        <v>551</v>
      </c>
      <c r="F156" s="13" t="s">
        <v>172</v>
      </c>
      <c r="G156" s="13"/>
      <c r="H156" s="10"/>
      <c r="I156" s="10"/>
      <c r="J156" s="10">
        <f>J160</f>
        <v>0</v>
      </c>
      <c r="K156" s="36"/>
      <c r="L156" s="42"/>
      <c r="M156" s="36"/>
      <c r="N156" s="10"/>
      <c r="O156" s="36"/>
      <c r="P156" s="9" t="e">
        <f>#REF!-J156</f>
        <v>#REF!</v>
      </c>
      <c r="Q156" s="10">
        <f>Q157</f>
        <v>916118</v>
      </c>
    </row>
    <row r="157" spans="2:17" ht="12.75">
      <c r="B157" s="26" t="s">
        <v>125</v>
      </c>
      <c r="C157" s="17"/>
      <c r="D157" s="6"/>
      <c r="E157" s="6"/>
      <c r="F157" s="13" t="s">
        <v>173</v>
      </c>
      <c r="G157" s="13"/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Q158+Q162</f>
        <v>916118</v>
      </c>
    </row>
    <row r="158" spans="2:17" ht="25.5">
      <c r="B158" s="16" t="s">
        <v>90</v>
      </c>
      <c r="C158" s="17"/>
      <c r="D158" s="6"/>
      <c r="E158" s="6"/>
      <c r="F158" s="13" t="s">
        <v>173</v>
      </c>
      <c r="G158" s="13" t="s">
        <v>87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Q159</f>
        <v>819118</v>
      </c>
    </row>
    <row r="159" spans="2:17" ht="25.5">
      <c r="B159" s="19" t="s">
        <v>91</v>
      </c>
      <c r="C159" s="17"/>
      <c r="D159" s="6"/>
      <c r="E159" s="6"/>
      <c r="F159" s="13" t="s">
        <v>173</v>
      </c>
      <c r="G159" s="13" t="s">
        <v>88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f>Q160</f>
        <v>819118</v>
      </c>
    </row>
    <row r="160" spans="2:17" ht="25.5">
      <c r="B160" s="19" t="s">
        <v>92</v>
      </c>
      <c r="C160" s="17"/>
      <c r="D160" s="6"/>
      <c r="E160" s="6"/>
      <c r="F160" s="13" t="s">
        <v>173</v>
      </c>
      <c r="G160" s="13" t="s">
        <v>89</v>
      </c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750000+69118</f>
        <v>819118</v>
      </c>
    </row>
    <row r="161" spans="2:17" ht="12.75">
      <c r="B161" s="19" t="s">
        <v>122</v>
      </c>
      <c r="C161" s="17"/>
      <c r="D161" s="6"/>
      <c r="E161" s="6"/>
      <c r="F161" s="13" t="s">
        <v>282</v>
      </c>
      <c r="G161" s="13"/>
      <c r="H161" s="10"/>
      <c r="I161" s="10"/>
      <c r="J161" s="10"/>
      <c r="K161" s="36"/>
      <c r="L161" s="42"/>
      <c r="M161" s="36"/>
      <c r="N161" s="10"/>
      <c r="O161" s="36"/>
      <c r="P161" s="9"/>
      <c r="Q161" s="10">
        <f>Q162</f>
        <v>97000</v>
      </c>
    </row>
    <row r="162" spans="2:17" ht="25.5">
      <c r="B162" s="19" t="s">
        <v>92</v>
      </c>
      <c r="C162" s="17"/>
      <c r="D162" s="6"/>
      <c r="E162" s="6"/>
      <c r="F162" s="13" t="s">
        <v>282</v>
      </c>
      <c r="G162" s="13" t="s">
        <v>89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>
        <v>97000</v>
      </c>
    </row>
    <row r="163" spans="2:17" ht="25.5">
      <c r="B163" s="26" t="s">
        <v>23</v>
      </c>
      <c r="C163" s="17"/>
      <c r="D163" s="6"/>
      <c r="E163" s="6">
        <v>551</v>
      </c>
      <c r="F163" s="13" t="s">
        <v>174</v>
      </c>
      <c r="G163" s="13"/>
      <c r="H163" s="10"/>
      <c r="I163" s="10"/>
      <c r="J163" s="10"/>
      <c r="K163" s="36"/>
      <c r="L163" s="42"/>
      <c r="M163" s="36"/>
      <c r="N163" s="10"/>
      <c r="O163" s="36"/>
      <c r="P163" s="9"/>
      <c r="Q163" s="10">
        <f>Q164+Q170+Q173</f>
        <v>9659867.23</v>
      </c>
    </row>
    <row r="164" spans="2:17" ht="25.5">
      <c r="B164" s="26" t="s">
        <v>126</v>
      </c>
      <c r="C164" s="17"/>
      <c r="D164" s="6"/>
      <c r="E164" s="6"/>
      <c r="F164" s="13" t="s">
        <v>175</v>
      </c>
      <c r="G164" s="13"/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Q165+Q168+Q169</f>
        <v>9359867.23</v>
      </c>
    </row>
    <row r="165" spans="2:17" ht="25.5">
      <c r="B165" s="16" t="s">
        <v>90</v>
      </c>
      <c r="C165" s="17"/>
      <c r="D165" s="6"/>
      <c r="E165" s="6"/>
      <c r="F165" s="13" t="s">
        <v>175</v>
      </c>
      <c r="G165" s="13" t="s">
        <v>87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>
        <f>Q166</f>
        <v>9309867.23</v>
      </c>
    </row>
    <row r="166" spans="2:17" ht="25.5">
      <c r="B166" s="19" t="s">
        <v>91</v>
      </c>
      <c r="C166" s="17"/>
      <c r="D166" s="6"/>
      <c r="E166" s="6"/>
      <c r="F166" s="13" t="s">
        <v>175</v>
      </c>
      <c r="G166" s="13" t="s">
        <v>88</v>
      </c>
      <c r="H166" s="10"/>
      <c r="I166" s="10"/>
      <c r="J166" s="10"/>
      <c r="K166" s="36"/>
      <c r="L166" s="42"/>
      <c r="M166" s="36"/>
      <c r="N166" s="10"/>
      <c r="O166" s="36"/>
      <c r="P166" s="9"/>
      <c r="Q166" s="10">
        <f>Q167</f>
        <v>9309867.23</v>
      </c>
    </row>
    <row r="167" spans="2:17" ht="25.5">
      <c r="B167" s="19" t="s">
        <v>92</v>
      </c>
      <c r="C167" s="17"/>
      <c r="D167" s="6"/>
      <c r="E167" s="6"/>
      <c r="F167" s="13" t="s">
        <v>175</v>
      </c>
      <c r="G167" s="13" t="s">
        <v>89</v>
      </c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3122198-254659-250000+101674.23+7500000+540000-300000-559346-300000+200000-350000-140000</f>
        <v>9309867.23</v>
      </c>
    </row>
    <row r="168" spans="2:17" ht="12.75">
      <c r="B168" s="19" t="s">
        <v>214</v>
      </c>
      <c r="C168" s="17"/>
      <c r="D168" s="6"/>
      <c r="E168" s="6"/>
      <c r="F168" s="13" t="s">
        <v>175</v>
      </c>
      <c r="G168" s="59" t="s">
        <v>94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>
        <v>40000</v>
      </c>
    </row>
    <row r="169" spans="2:17" ht="12.75">
      <c r="B169" s="19" t="s">
        <v>216</v>
      </c>
      <c r="C169" s="17"/>
      <c r="D169" s="6"/>
      <c r="E169" s="6"/>
      <c r="F169" s="13" t="s">
        <v>175</v>
      </c>
      <c r="G169" s="59" t="s">
        <v>215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10">
        <v>10000</v>
      </c>
    </row>
    <row r="170" spans="2:17" ht="12.75">
      <c r="B170" s="19" t="s">
        <v>250</v>
      </c>
      <c r="C170" s="17"/>
      <c r="D170" s="6"/>
      <c r="E170" s="6"/>
      <c r="F170" s="13" t="s">
        <v>249</v>
      </c>
      <c r="G170" s="59"/>
      <c r="H170" s="10"/>
      <c r="I170" s="10"/>
      <c r="J170" s="10"/>
      <c r="K170" s="36"/>
      <c r="L170" s="42"/>
      <c r="M170" s="36"/>
      <c r="N170" s="10"/>
      <c r="O170" s="36"/>
      <c r="P170" s="9"/>
      <c r="Q170" s="10">
        <f>Q171+Q172</f>
        <v>0</v>
      </c>
    </row>
    <row r="171" spans="2:17" ht="25.5">
      <c r="B171" s="19" t="s">
        <v>92</v>
      </c>
      <c r="C171" s="17"/>
      <c r="D171" s="6"/>
      <c r="E171" s="6"/>
      <c r="F171" s="13" t="s">
        <v>249</v>
      </c>
      <c r="G171" s="59" t="s">
        <v>89</v>
      </c>
      <c r="H171" s="10"/>
      <c r="I171" s="10"/>
      <c r="J171" s="10"/>
      <c r="K171" s="36"/>
      <c r="L171" s="42"/>
      <c r="M171" s="36"/>
      <c r="N171" s="10"/>
      <c r="O171" s="36"/>
      <c r="P171" s="9"/>
      <c r="Q171" s="10">
        <v>0</v>
      </c>
    </row>
    <row r="172" spans="2:17" ht="76.5">
      <c r="B172" s="19" t="s">
        <v>224</v>
      </c>
      <c r="C172" s="17"/>
      <c r="D172" s="6"/>
      <c r="E172" s="6"/>
      <c r="F172" s="13" t="s">
        <v>249</v>
      </c>
      <c r="G172" s="59" t="s">
        <v>223</v>
      </c>
      <c r="H172" s="10"/>
      <c r="I172" s="10"/>
      <c r="J172" s="10"/>
      <c r="K172" s="36"/>
      <c r="L172" s="42"/>
      <c r="M172" s="36"/>
      <c r="N172" s="10"/>
      <c r="O172" s="36"/>
      <c r="P172" s="9"/>
      <c r="Q172" s="10">
        <v>0</v>
      </c>
    </row>
    <row r="173" spans="2:58" s="2" customFormat="1" ht="48" customHeight="1">
      <c r="B173" s="73" t="s">
        <v>323</v>
      </c>
      <c r="C173" s="6"/>
      <c r="D173" s="6"/>
      <c r="E173" s="6"/>
      <c r="F173" s="13" t="s">
        <v>320</v>
      </c>
      <c r="G173" s="8"/>
      <c r="H173" s="9"/>
      <c r="I173" s="9"/>
      <c r="J173" s="9"/>
      <c r="K173" s="36"/>
      <c r="L173" s="41"/>
      <c r="M173" s="36"/>
      <c r="N173" s="9"/>
      <c r="O173" s="36"/>
      <c r="P173" s="9"/>
      <c r="Q173" s="9">
        <f>Q174</f>
        <v>300000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</row>
    <row r="174" spans="2:58" s="2" customFormat="1" ht="24.75" customHeight="1">
      <c r="B174" s="22" t="s">
        <v>38</v>
      </c>
      <c r="C174" s="6"/>
      <c r="D174" s="6"/>
      <c r="E174" s="6"/>
      <c r="F174" s="13" t="s">
        <v>320</v>
      </c>
      <c r="G174" s="8" t="s">
        <v>105</v>
      </c>
      <c r="H174" s="9"/>
      <c r="I174" s="9"/>
      <c r="J174" s="9"/>
      <c r="K174" s="36"/>
      <c r="L174" s="41"/>
      <c r="M174" s="36"/>
      <c r="N174" s="9"/>
      <c r="O174" s="36"/>
      <c r="P174" s="9"/>
      <c r="Q174" s="29">
        <v>300000</v>
      </c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</row>
    <row r="175" spans="2:17" ht="25.5">
      <c r="B175" s="19" t="s">
        <v>259</v>
      </c>
      <c r="C175" s="17"/>
      <c r="D175" s="6"/>
      <c r="E175" s="6"/>
      <c r="F175" s="13" t="s">
        <v>258</v>
      </c>
      <c r="G175" s="59"/>
      <c r="H175" s="10"/>
      <c r="I175" s="10"/>
      <c r="J175" s="10"/>
      <c r="K175" s="36"/>
      <c r="L175" s="42"/>
      <c r="M175" s="36"/>
      <c r="N175" s="10"/>
      <c r="O175" s="36"/>
      <c r="P175" s="9"/>
      <c r="Q175" s="10">
        <f>Q185+Q188</f>
        <v>0</v>
      </c>
    </row>
    <row r="176" spans="2:17" ht="48" customHeight="1">
      <c r="B176" s="19" t="s">
        <v>272</v>
      </c>
      <c r="C176" s="17"/>
      <c r="D176" s="6"/>
      <c r="E176" s="6"/>
      <c r="F176" s="13" t="s">
        <v>271</v>
      </c>
      <c r="G176" s="59"/>
      <c r="H176" s="10"/>
      <c r="I176" s="10"/>
      <c r="J176" s="10"/>
      <c r="K176" s="36"/>
      <c r="L176" s="42"/>
      <c r="M176" s="36"/>
      <c r="N176" s="10"/>
      <c r="O176" s="36"/>
      <c r="P176" s="9"/>
      <c r="Q176" s="10">
        <f>Q182+Q184+Q177+Q179+Q183</f>
        <v>6132937.85</v>
      </c>
    </row>
    <row r="177" spans="2:17" ht="48" customHeight="1">
      <c r="B177" s="19" t="s">
        <v>261</v>
      </c>
      <c r="C177" s="17"/>
      <c r="D177" s="6"/>
      <c r="E177" s="6"/>
      <c r="F177" s="13" t="s">
        <v>325</v>
      </c>
      <c r="G177" s="59"/>
      <c r="H177" s="10"/>
      <c r="I177" s="10"/>
      <c r="J177" s="10"/>
      <c r="K177" s="36"/>
      <c r="L177" s="42"/>
      <c r="M177" s="36"/>
      <c r="N177" s="10"/>
      <c r="O177" s="36"/>
      <c r="P177" s="9"/>
      <c r="Q177" s="10">
        <f>Q178</f>
        <v>5666937.85</v>
      </c>
    </row>
    <row r="178" spans="2:17" ht="48" customHeight="1">
      <c r="B178" s="19" t="s">
        <v>92</v>
      </c>
      <c r="C178" s="17"/>
      <c r="D178" s="6"/>
      <c r="E178" s="6"/>
      <c r="F178" s="13" t="s">
        <v>325</v>
      </c>
      <c r="G178" s="59" t="s">
        <v>89</v>
      </c>
      <c r="H178" s="10"/>
      <c r="I178" s="10"/>
      <c r="J178" s="10"/>
      <c r="K178" s="36"/>
      <c r="L178" s="42"/>
      <c r="M178" s="36"/>
      <c r="N178" s="10"/>
      <c r="O178" s="36"/>
      <c r="P178" s="9"/>
      <c r="Q178" s="10">
        <f>5555821.42+111116.43</f>
        <v>5666937.85</v>
      </c>
    </row>
    <row r="179" spans="2:17" ht="48" customHeight="1">
      <c r="B179" s="19" t="s">
        <v>279</v>
      </c>
      <c r="C179" s="17"/>
      <c r="D179" s="6"/>
      <c r="E179" s="6"/>
      <c r="F179" s="13" t="s">
        <v>313</v>
      </c>
      <c r="G179" s="59"/>
      <c r="H179" s="10"/>
      <c r="I179" s="10"/>
      <c r="J179" s="10"/>
      <c r="K179" s="36"/>
      <c r="L179" s="42"/>
      <c r="M179" s="36"/>
      <c r="N179" s="10"/>
      <c r="O179" s="36"/>
      <c r="P179" s="9"/>
      <c r="Q179" s="10">
        <f>Q180</f>
        <v>0</v>
      </c>
    </row>
    <row r="180" spans="2:17" ht="48" customHeight="1">
      <c r="B180" s="19" t="s">
        <v>92</v>
      </c>
      <c r="C180" s="17"/>
      <c r="D180" s="6"/>
      <c r="E180" s="6"/>
      <c r="F180" s="13" t="s">
        <v>313</v>
      </c>
      <c r="G180" s="59" t="s">
        <v>89</v>
      </c>
      <c r="H180" s="10"/>
      <c r="I180" s="10"/>
      <c r="J180" s="10"/>
      <c r="K180" s="36"/>
      <c r="L180" s="42"/>
      <c r="M180" s="36"/>
      <c r="N180" s="10"/>
      <c r="O180" s="36"/>
      <c r="P180" s="9"/>
      <c r="Q180" s="10">
        <v>0</v>
      </c>
    </row>
    <row r="181" spans="2:17" ht="33.75" customHeight="1">
      <c r="B181" s="19" t="s">
        <v>287</v>
      </c>
      <c r="C181" s="17"/>
      <c r="D181" s="6"/>
      <c r="E181" s="6"/>
      <c r="F181" s="13" t="s">
        <v>270</v>
      </c>
      <c r="G181" s="59"/>
      <c r="H181" s="10"/>
      <c r="I181" s="10"/>
      <c r="J181" s="10"/>
      <c r="K181" s="36"/>
      <c r="L181" s="42"/>
      <c r="M181" s="36"/>
      <c r="N181" s="10"/>
      <c r="O181" s="36"/>
      <c r="P181" s="9"/>
      <c r="Q181" s="10">
        <f>Q182+Q183</f>
        <v>466000</v>
      </c>
    </row>
    <row r="182" spans="2:17" ht="25.5">
      <c r="B182" s="19" t="s">
        <v>92</v>
      </c>
      <c r="C182" s="17"/>
      <c r="D182" s="6"/>
      <c r="E182" s="6"/>
      <c r="F182" s="13" t="s">
        <v>270</v>
      </c>
      <c r="G182" s="59" t="s">
        <v>89</v>
      </c>
      <c r="H182" s="10"/>
      <c r="I182" s="10"/>
      <c r="J182" s="10"/>
      <c r="K182" s="36"/>
      <c r="L182" s="42"/>
      <c r="M182" s="36"/>
      <c r="N182" s="10"/>
      <c r="O182" s="36"/>
      <c r="P182" s="9"/>
      <c r="Q182" s="10">
        <f>454000+12000</f>
        <v>466000</v>
      </c>
    </row>
    <row r="183" spans="2:17" ht="23.25" customHeight="1">
      <c r="B183" s="22" t="s">
        <v>38</v>
      </c>
      <c r="C183" s="17"/>
      <c r="D183" s="6"/>
      <c r="E183" s="6"/>
      <c r="F183" s="13" t="s">
        <v>270</v>
      </c>
      <c r="G183" s="59" t="s">
        <v>105</v>
      </c>
      <c r="H183" s="10"/>
      <c r="I183" s="10"/>
      <c r="J183" s="10"/>
      <c r="K183" s="36"/>
      <c r="L183" s="42"/>
      <c r="M183" s="36"/>
      <c r="N183" s="10"/>
      <c r="O183" s="36"/>
      <c r="P183" s="9"/>
      <c r="Q183" s="10">
        <v>0</v>
      </c>
    </row>
    <row r="184" spans="2:17" ht="38.25" hidden="1">
      <c r="B184" s="19" t="s">
        <v>237</v>
      </c>
      <c r="C184" s="17"/>
      <c r="D184" s="6"/>
      <c r="E184" s="6"/>
      <c r="F184" s="13" t="s">
        <v>257</v>
      </c>
      <c r="G184" s="59" t="s">
        <v>235</v>
      </c>
      <c r="H184" s="10"/>
      <c r="I184" s="10"/>
      <c r="J184" s="10"/>
      <c r="K184" s="36"/>
      <c r="L184" s="42"/>
      <c r="M184" s="36"/>
      <c r="N184" s="10"/>
      <c r="O184" s="36"/>
      <c r="P184" s="9"/>
      <c r="Q184" s="10"/>
    </row>
    <row r="185" spans="2:17" ht="38.25" hidden="1">
      <c r="B185" s="19" t="s">
        <v>261</v>
      </c>
      <c r="C185" s="17"/>
      <c r="D185" s="6"/>
      <c r="E185" s="6"/>
      <c r="F185" s="23" t="s">
        <v>262</v>
      </c>
      <c r="G185" s="59"/>
      <c r="H185" s="10"/>
      <c r="I185" s="10"/>
      <c r="J185" s="10"/>
      <c r="K185" s="36"/>
      <c r="L185" s="42"/>
      <c r="M185" s="36"/>
      <c r="N185" s="10"/>
      <c r="O185" s="36"/>
      <c r="P185" s="9"/>
      <c r="Q185" s="10">
        <f>Q186+Q187</f>
        <v>0</v>
      </c>
    </row>
    <row r="186" spans="2:17" ht="25.5" hidden="1">
      <c r="B186" s="19" t="s">
        <v>92</v>
      </c>
      <c r="C186" s="17"/>
      <c r="D186" s="6"/>
      <c r="E186" s="6"/>
      <c r="F186" s="23" t="s">
        <v>262</v>
      </c>
      <c r="G186" s="59" t="s">
        <v>89</v>
      </c>
      <c r="H186" s="10"/>
      <c r="I186" s="10"/>
      <c r="J186" s="10"/>
      <c r="K186" s="36"/>
      <c r="L186" s="42"/>
      <c r="M186" s="36"/>
      <c r="N186" s="10"/>
      <c r="O186" s="36"/>
      <c r="P186" s="9"/>
      <c r="Q186" s="10"/>
    </row>
    <row r="187" spans="2:17" ht="38.25" hidden="1">
      <c r="B187" s="19" t="s">
        <v>237</v>
      </c>
      <c r="C187" s="17"/>
      <c r="D187" s="6"/>
      <c r="E187" s="6"/>
      <c r="F187" s="23" t="s">
        <v>262</v>
      </c>
      <c r="G187" s="59" t="s">
        <v>235</v>
      </c>
      <c r="H187" s="10"/>
      <c r="I187" s="10"/>
      <c r="J187" s="10"/>
      <c r="K187" s="36"/>
      <c r="L187" s="42"/>
      <c r="M187" s="36"/>
      <c r="N187" s="10"/>
      <c r="O187" s="36"/>
      <c r="P187" s="9"/>
      <c r="Q187" s="10"/>
    </row>
    <row r="188" spans="2:17" ht="38.25" hidden="1">
      <c r="B188" s="19" t="s">
        <v>261</v>
      </c>
      <c r="C188" s="17"/>
      <c r="D188" s="6"/>
      <c r="E188" s="6"/>
      <c r="F188" s="23" t="s">
        <v>263</v>
      </c>
      <c r="G188" s="59"/>
      <c r="H188" s="10"/>
      <c r="I188" s="10"/>
      <c r="J188" s="10"/>
      <c r="K188" s="36"/>
      <c r="L188" s="42"/>
      <c r="M188" s="36"/>
      <c r="N188" s="10"/>
      <c r="O188" s="36"/>
      <c r="P188" s="9"/>
      <c r="Q188" s="10">
        <f>Q189+Q190</f>
        <v>0</v>
      </c>
    </row>
    <row r="189" spans="2:17" ht="25.5" hidden="1">
      <c r="B189" s="19" t="s">
        <v>92</v>
      </c>
      <c r="C189" s="17"/>
      <c r="D189" s="6"/>
      <c r="E189" s="6"/>
      <c r="F189" s="23" t="s">
        <v>263</v>
      </c>
      <c r="G189" s="59" t="s">
        <v>89</v>
      </c>
      <c r="H189" s="10"/>
      <c r="I189" s="10"/>
      <c r="J189" s="10"/>
      <c r="K189" s="36"/>
      <c r="L189" s="42"/>
      <c r="M189" s="36"/>
      <c r="N189" s="10"/>
      <c r="O189" s="36"/>
      <c r="P189" s="9"/>
      <c r="Q189" s="10"/>
    </row>
    <row r="190" spans="2:17" ht="38.25" hidden="1">
      <c r="B190" s="19" t="s">
        <v>237</v>
      </c>
      <c r="C190" s="17"/>
      <c r="D190" s="6"/>
      <c r="E190" s="6"/>
      <c r="F190" s="23" t="s">
        <v>263</v>
      </c>
      <c r="G190" s="59" t="s">
        <v>235</v>
      </c>
      <c r="H190" s="10"/>
      <c r="I190" s="10"/>
      <c r="J190" s="10"/>
      <c r="K190" s="36"/>
      <c r="L190" s="42"/>
      <c r="M190" s="36"/>
      <c r="N190" s="10"/>
      <c r="O190" s="36"/>
      <c r="P190" s="9"/>
      <c r="Q190" s="10"/>
    </row>
    <row r="191" spans="2:17" ht="34.5" customHeight="1">
      <c r="B191" s="20" t="s">
        <v>297</v>
      </c>
      <c r="C191" s="17"/>
      <c r="D191" s="6">
        <v>551</v>
      </c>
      <c r="E191" s="6">
        <v>551</v>
      </c>
      <c r="F191" s="13" t="s">
        <v>176</v>
      </c>
      <c r="G191" s="59"/>
      <c r="H191" s="10"/>
      <c r="I191" s="10">
        <f>I193</f>
        <v>50000</v>
      </c>
      <c r="J191" s="10">
        <f>J193</f>
        <v>100000</v>
      </c>
      <c r="K191" s="36"/>
      <c r="L191" s="42">
        <f>L193</f>
        <v>0</v>
      </c>
      <c r="M191" s="36">
        <f>J191-I191</f>
        <v>50000</v>
      </c>
      <c r="N191" s="10">
        <f>N193</f>
        <v>50000</v>
      </c>
      <c r="O191" s="36">
        <f>N191-J191</f>
        <v>-50000</v>
      </c>
      <c r="P191" s="9" t="e">
        <f>#REF!-J191</f>
        <v>#REF!</v>
      </c>
      <c r="Q191" s="10">
        <f>Q192</f>
        <v>215000</v>
      </c>
    </row>
    <row r="192" spans="2:17" ht="35.25" customHeight="1">
      <c r="B192" s="26" t="s">
        <v>127</v>
      </c>
      <c r="C192" s="17"/>
      <c r="D192" s="6"/>
      <c r="E192" s="6"/>
      <c r="F192" s="13" t="s">
        <v>177</v>
      </c>
      <c r="G192" s="59"/>
      <c r="H192" s="10"/>
      <c r="I192" s="10"/>
      <c r="J192" s="10"/>
      <c r="K192" s="36"/>
      <c r="L192" s="42"/>
      <c r="M192" s="36"/>
      <c r="N192" s="10"/>
      <c r="O192" s="36"/>
      <c r="P192" s="9"/>
      <c r="Q192" s="10">
        <f>Q193+Q215</f>
        <v>215000</v>
      </c>
    </row>
    <row r="193" spans="2:17" ht="25.5">
      <c r="B193" s="16" t="s">
        <v>90</v>
      </c>
      <c r="C193" s="17"/>
      <c r="D193" s="6">
        <v>551</v>
      </c>
      <c r="E193" s="6">
        <v>551</v>
      </c>
      <c r="F193" s="13" t="s">
        <v>177</v>
      </c>
      <c r="G193" s="59" t="s">
        <v>87</v>
      </c>
      <c r="H193" s="10"/>
      <c r="I193" s="10">
        <v>50000</v>
      </c>
      <c r="J193" s="10">
        <v>100000</v>
      </c>
      <c r="K193" s="36">
        <f aca="true" t="shared" si="5" ref="K193:K198">J193-H193</f>
        <v>100000</v>
      </c>
      <c r="L193" s="42"/>
      <c r="M193" s="36">
        <f aca="true" t="shared" si="6" ref="M193:M212">J193-I193</f>
        <v>50000</v>
      </c>
      <c r="N193" s="10">
        <v>50000</v>
      </c>
      <c r="O193" s="36">
        <f aca="true" t="shared" si="7" ref="O193:O212">N193-J193</f>
        <v>-50000</v>
      </c>
      <c r="P193" s="9" t="e">
        <f>#REF!-J193</f>
        <v>#REF!</v>
      </c>
      <c r="Q193" s="10">
        <f>Q213</f>
        <v>215000</v>
      </c>
    </row>
    <row r="194" spans="2:17" ht="25.5" hidden="1">
      <c r="B194" s="19" t="s">
        <v>91</v>
      </c>
      <c r="C194" s="6">
        <v>551</v>
      </c>
      <c r="D194" s="6">
        <v>551</v>
      </c>
      <c r="E194" s="6">
        <v>551</v>
      </c>
      <c r="F194" s="13"/>
      <c r="G194" s="59"/>
      <c r="H194" s="9">
        <f>H195</f>
        <v>4947137</v>
      </c>
      <c r="I194" s="9">
        <f>I195</f>
        <v>5399548</v>
      </c>
      <c r="J194" s="9">
        <f>J195</f>
        <v>0</v>
      </c>
      <c r="K194" s="36">
        <f t="shared" si="5"/>
        <v>-4947137</v>
      </c>
      <c r="L194" s="41">
        <f>L195</f>
        <v>73192.81</v>
      </c>
      <c r="M194" s="36">
        <f t="shared" si="6"/>
        <v>-5399548</v>
      </c>
      <c r="N194" s="9">
        <f>N195</f>
        <v>5514910</v>
      </c>
      <c r="O194" s="36">
        <f t="shared" si="7"/>
        <v>5514910</v>
      </c>
      <c r="P194" s="9" t="e">
        <f>#REF!-J194</f>
        <v>#REF!</v>
      </c>
      <c r="Q194" s="9">
        <f>Q195</f>
        <v>0</v>
      </c>
    </row>
    <row r="195" spans="2:17" ht="25.5" hidden="1">
      <c r="B195" s="19" t="s">
        <v>91</v>
      </c>
      <c r="C195" s="6">
        <v>551</v>
      </c>
      <c r="D195" s="6">
        <v>551</v>
      </c>
      <c r="E195" s="6">
        <v>551</v>
      </c>
      <c r="F195" s="13"/>
      <c r="G195" s="59"/>
      <c r="H195" s="9">
        <f>H196</f>
        <v>4947137</v>
      </c>
      <c r="I195" s="9">
        <f>I196+I200+I201</f>
        <v>5399548</v>
      </c>
      <c r="J195" s="9">
        <f>J196+J200+J201</f>
        <v>0</v>
      </c>
      <c r="K195" s="36">
        <f t="shared" si="5"/>
        <v>-4947137</v>
      </c>
      <c r="L195" s="41">
        <f>L196+L200+L201</f>
        <v>73192.81</v>
      </c>
      <c r="M195" s="36">
        <f t="shared" si="6"/>
        <v>-5399548</v>
      </c>
      <c r="N195" s="9">
        <f>N196+N200+N201</f>
        <v>5514910</v>
      </c>
      <c r="O195" s="36">
        <f t="shared" si="7"/>
        <v>5514910</v>
      </c>
      <c r="P195" s="9" t="e">
        <f>#REF!-J195</f>
        <v>#REF!</v>
      </c>
      <c r="Q195" s="9">
        <f>Q196+Q200+Q201</f>
        <v>0</v>
      </c>
    </row>
    <row r="196" spans="2:17" ht="29.25" customHeight="1" hidden="1">
      <c r="B196" s="14" t="s">
        <v>25</v>
      </c>
      <c r="C196" s="6">
        <v>551</v>
      </c>
      <c r="D196" s="6">
        <v>551</v>
      </c>
      <c r="E196" s="6">
        <v>551</v>
      </c>
      <c r="F196" s="15" t="s">
        <v>26</v>
      </c>
      <c r="G196" s="59"/>
      <c r="H196" s="9">
        <f>H197+H201</f>
        <v>4947137</v>
      </c>
      <c r="I196" s="9">
        <f>I197</f>
        <v>5249548</v>
      </c>
      <c r="J196" s="9">
        <f>J197</f>
        <v>0</v>
      </c>
      <c r="K196" s="36">
        <f t="shared" si="5"/>
        <v>-4947137</v>
      </c>
      <c r="L196" s="41">
        <f>L197</f>
        <v>23192.81</v>
      </c>
      <c r="M196" s="36">
        <f t="shared" si="6"/>
        <v>-5249548</v>
      </c>
      <c r="N196" s="9">
        <f>N197</f>
        <v>5249548</v>
      </c>
      <c r="O196" s="36">
        <f t="shared" si="7"/>
        <v>5249548</v>
      </c>
      <c r="P196" s="9" t="e">
        <f>#REF!-J196</f>
        <v>#REF!</v>
      </c>
      <c r="Q196" s="9">
        <f>Q197</f>
        <v>0</v>
      </c>
    </row>
    <row r="197" spans="2:17" ht="12.75" hidden="1">
      <c r="B197" s="26" t="s">
        <v>27</v>
      </c>
      <c r="C197" s="17">
        <v>551</v>
      </c>
      <c r="D197" s="6">
        <v>551</v>
      </c>
      <c r="E197" s="6">
        <v>551</v>
      </c>
      <c r="F197" s="13" t="s">
        <v>28</v>
      </c>
      <c r="G197" s="59"/>
      <c r="H197" s="10">
        <f>H198</f>
        <v>4920737</v>
      </c>
      <c r="I197" s="10">
        <f>I198</f>
        <v>5249548</v>
      </c>
      <c r="J197" s="10">
        <f>J198</f>
        <v>0</v>
      </c>
      <c r="K197" s="36">
        <f t="shared" si="5"/>
        <v>-4920737</v>
      </c>
      <c r="L197" s="42">
        <f>L198</f>
        <v>23192.81</v>
      </c>
      <c r="M197" s="36">
        <f t="shared" si="6"/>
        <v>-5249548</v>
      </c>
      <c r="N197" s="10">
        <f>N198</f>
        <v>5249548</v>
      </c>
      <c r="O197" s="36">
        <f t="shared" si="7"/>
        <v>5249548</v>
      </c>
      <c r="P197" s="9" t="e">
        <f>#REF!-J197</f>
        <v>#REF!</v>
      </c>
      <c r="Q197" s="10">
        <f>Q198</f>
        <v>0</v>
      </c>
    </row>
    <row r="198" spans="2:17" ht="28.5" customHeight="1" hidden="1">
      <c r="B198" s="16" t="s">
        <v>29</v>
      </c>
      <c r="C198" s="17">
        <v>551</v>
      </c>
      <c r="D198" s="6">
        <v>551</v>
      </c>
      <c r="E198" s="6">
        <v>551</v>
      </c>
      <c r="F198" s="13" t="s">
        <v>28</v>
      </c>
      <c r="G198" s="59" t="s">
        <v>30</v>
      </c>
      <c r="H198" s="10">
        <f>4947137-26400</f>
        <v>4920737</v>
      </c>
      <c r="I198" s="10">
        <f>5429548-150000-30000</f>
        <v>5249548</v>
      </c>
      <c r="J198" s="10"/>
      <c r="K198" s="36">
        <f t="shared" si="5"/>
        <v>-4920737</v>
      </c>
      <c r="L198" s="42">
        <v>23192.81</v>
      </c>
      <c r="M198" s="36">
        <f t="shared" si="6"/>
        <v>-5249548</v>
      </c>
      <c r="N198" s="10">
        <f>5429548-150000-30000</f>
        <v>5249548</v>
      </c>
      <c r="O198" s="36">
        <f t="shared" si="7"/>
        <v>5249548</v>
      </c>
      <c r="P198" s="9" t="e">
        <f>#REF!-J198</f>
        <v>#REF!</v>
      </c>
      <c r="Q198" s="10"/>
    </row>
    <row r="199" spans="2:17" ht="60.75" customHeight="1" hidden="1">
      <c r="B199" s="16" t="s">
        <v>57</v>
      </c>
      <c r="C199" s="17"/>
      <c r="D199" s="6">
        <v>551</v>
      </c>
      <c r="E199" s="6">
        <v>551</v>
      </c>
      <c r="F199" s="13" t="s">
        <v>56</v>
      </c>
      <c r="G199" s="59"/>
      <c r="H199" s="10">
        <f>H200</f>
        <v>115362</v>
      </c>
      <c r="I199" s="10">
        <f>I200</f>
        <v>0</v>
      </c>
      <c r="J199" s="10">
        <f>J200</f>
        <v>0</v>
      </c>
      <c r="K199" s="36"/>
      <c r="L199" s="42">
        <f>L200</f>
        <v>0</v>
      </c>
      <c r="M199" s="36">
        <f t="shared" si="6"/>
        <v>0</v>
      </c>
      <c r="N199" s="10">
        <f>N200</f>
        <v>115362</v>
      </c>
      <c r="O199" s="36">
        <f t="shared" si="7"/>
        <v>115362</v>
      </c>
      <c r="P199" s="9" t="e">
        <f>#REF!-J199</f>
        <v>#REF!</v>
      </c>
      <c r="Q199" s="10">
        <f>Q200</f>
        <v>0</v>
      </c>
    </row>
    <row r="200" spans="2:17" ht="27" customHeight="1" hidden="1">
      <c r="B200" s="16" t="s">
        <v>29</v>
      </c>
      <c r="C200" s="17"/>
      <c r="D200" s="6">
        <v>551</v>
      </c>
      <c r="E200" s="6">
        <v>551</v>
      </c>
      <c r="F200" s="13" t="s">
        <v>56</v>
      </c>
      <c r="G200" s="59" t="s">
        <v>30</v>
      </c>
      <c r="H200" s="10">
        <v>115362</v>
      </c>
      <c r="I200" s="10"/>
      <c r="J200" s="10"/>
      <c r="K200" s="36"/>
      <c r="L200" s="42"/>
      <c r="M200" s="36">
        <f t="shared" si="6"/>
        <v>0</v>
      </c>
      <c r="N200" s="10">
        <v>115362</v>
      </c>
      <c r="O200" s="36">
        <f t="shared" si="7"/>
        <v>115362</v>
      </c>
      <c r="P200" s="9" t="e">
        <f>#REF!-J200</f>
        <v>#REF!</v>
      </c>
      <c r="Q200" s="10"/>
    </row>
    <row r="201" spans="2:17" ht="87.75" customHeight="1" hidden="1">
      <c r="B201" s="12" t="s">
        <v>55</v>
      </c>
      <c r="C201" s="17">
        <v>551</v>
      </c>
      <c r="D201" s="6">
        <v>551</v>
      </c>
      <c r="E201" s="6">
        <v>551</v>
      </c>
      <c r="F201" s="23" t="s">
        <v>54</v>
      </c>
      <c r="G201" s="60"/>
      <c r="H201" s="30">
        <f>H202</f>
        <v>26400</v>
      </c>
      <c r="I201" s="30">
        <f>I202</f>
        <v>150000</v>
      </c>
      <c r="J201" s="30">
        <f>J202</f>
        <v>0</v>
      </c>
      <c r="K201" s="36">
        <f aca="true" t="shared" si="8" ref="K201:K212">J201-H201</f>
        <v>-26400</v>
      </c>
      <c r="L201" s="44">
        <f>L202</f>
        <v>50000</v>
      </c>
      <c r="M201" s="36">
        <f t="shared" si="6"/>
        <v>-150000</v>
      </c>
      <c r="N201" s="30">
        <f>N202</f>
        <v>150000</v>
      </c>
      <c r="O201" s="36">
        <f t="shared" si="7"/>
        <v>150000</v>
      </c>
      <c r="P201" s="9" t="e">
        <f>#REF!-J201</f>
        <v>#REF!</v>
      </c>
      <c r="Q201" s="30">
        <f>Q202</f>
        <v>0</v>
      </c>
    </row>
    <row r="202" spans="2:17" ht="23.25" customHeight="1" hidden="1">
      <c r="B202" s="16" t="s">
        <v>29</v>
      </c>
      <c r="C202" s="17">
        <v>551</v>
      </c>
      <c r="D202" s="6">
        <v>551</v>
      </c>
      <c r="E202" s="6">
        <v>551</v>
      </c>
      <c r="F202" s="13" t="s">
        <v>54</v>
      </c>
      <c r="G202" s="59" t="s">
        <v>30</v>
      </c>
      <c r="H202" s="18">
        <v>26400</v>
      </c>
      <c r="I202" s="18">
        <v>150000</v>
      </c>
      <c r="J202" s="18"/>
      <c r="K202" s="36">
        <f t="shared" si="8"/>
        <v>-26400</v>
      </c>
      <c r="L202" s="45">
        <v>50000</v>
      </c>
      <c r="M202" s="36">
        <f t="shared" si="6"/>
        <v>-150000</v>
      </c>
      <c r="N202" s="18">
        <v>150000</v>
      </c>
      <c r="O202" s="36">
        <f t="shared" si="7"/>
        <v>150000</v>
      </c>
      <c r="P202" s="9" t="e">
        <f>#REF!-J202</f>
        <v>#REF!</v>
      </c>
      <c r="Q202" s="18"/>
    </row>
    <row r="203" spans="2:17" ht="12.75" hidden="1">
      <c r="B203" s="16"/>
      <c r="C203" s="17"/>
      <c r="D203" s="6">
        <v>551</v>
      </c>
      <c r="E203" s="6">
        <v>551</v>
      </c>
      <c r="F203" s="13"/>
      <c r="G203" s="59"/>
      <c r="H203" s="18"/>
      <c r="I203" s="18"/>
      <c r="J203" s="18"/>
      <c r="K203" s="36">
        <f t="shared" si="8"/>
        <v>0</v>
      </c>
      <c r="L203" s="45"/>
      <c r="M203" s="36">
        <f t="shared" si="6"/>
        <v>0</v>
      </c>
      <c r="N203" s="18"/>
      <c r="O203" s="36">
        <f t="shared" si="7"/>
        <v>0</v>
      </c>
      <c r="P203" s="9" t="e">
        <f>#REF!-J203</f>
        <v>#REF!</v>
      </c>
      <c r="Q203" s="18"/>
    </row>
    <row r="204" spans="2:17" ht="12.75" hidden="1">
      <c r="B204" s="70" t="s">
        <v>31</v>
      </c>
      <c r="C204" s="6">
        <v>551</v>
      </c>
      <c r="D204" s="6">
        <v>551</v>
      </c>
      <c r="E204" s="6">
        <v>551</v>
      </c>
      <c r="F204" s="13"/>
      <c r="G204" s="59"/>
      <c r="H204" s="9">
        <f>H205</f>
        <v>36600</v>
      </c>
      <c r="I204" s="9">
        <f>I205</f>
        <v>0</v>
      </c>
      <c r="J204" s="9">
        <f>J205</f>
        <v>0</v>
      </c>
      <c r="K204" s="36">
        <f t="shared" si="8"/>
        <v>-36600</v>
      </c>
      <c r="L204" s="41">
        <f>L205</f>
        <v>0</v>
      </c>
      <c r="M204" s="36">
        <f t="shared" si="6"/>
        <v>0</v>
      </c>
      <c r="N204" s="9">
        <f>N205</f>
        <v>0</v>
      </c>
      <c r="O204" s="36">
        <f t="shared" si="7"/>
        <v>0</v>
      </c>
      <c r="P204" s="9" t="e">
        <f>#REF!-J204</f>
        <v>#REF!</v>
      </c>
      <c r="Q204" s="9">
        <f>Q205</f>
        <v>0</v>
      </c>
    </row>
    <row r="205" spans="2:17" ht="12.75" hidden="1">
      <c r="B205" s="70" t="s">
        <v>32</v>
      </c>
      <c r="C205" s="28">
        <v>551</v>
      </c>
      <c r="D205" s="6">
        <v>551</v>
      </c>
      <c r="E205" s="6">
        <v>551</v>
      </c>
      <c r="F205" s="13"/>
      <c r="G205" s="59"/>
      <c r="H205" s="9">
        <f>H208+H210+H206</f>
        <v>36600</v>
      </c>
      <c r="I205" s="9">
        <f>I208+I210+I206</f>
        <v>0</v>
      </c>
      <c r="J205" s="9">
        <f>J208+J210+J206</f>
        <v>0</v>
      </c>
      <c r="K205" s="36">
        <f t="shared" si="8"/>
        <v>-36600</v>
      </c>
      <c r="L205" s="41">
        <f>L208+L210+L206</f>
        <v>0</v>
      </c>
      <c r="M205" s="36">
        <f t="shared" si="6"/>
        <v>0</v>
      </c>
      <c r="N205" s="9">
        <f>N208+N210+N206</f>
        <v>0</v>
      </c>
      <c r="O205" s="36">
        <f t="shared" si="7"/>
        <v>0</v>
      </c>
      <c r="P205" s="9" t="e">
        <f>#REF!-J205</f>
        <v>#REF!</v>
      </c>
      <c r="Q205" s="9">
        <f>Q208+Q210+Q206</f>
        <v>0</v>
      </c>
    </row>
    <row r="206" spans="2:17" ht="25.5" hidden="1">
      <c r="B206" s="70" t="s">
        <v>45</v>
      </c>
      <c r="C206" s="28"/>
      <c r="D206" s="6">
        <v>551</v>
      </c>
      <c r="E206" s="6">
        <v>551</v>
      </c>
      <c r="F206" s="13" t="s">
        <v>44</v>
      </c>
      <c r="G206" s="59"/>
      <c r="H206" s="9">
        <f>H207</f>
        <v>0</v>
      </c>
      <c r="I206" s="9">
        <f>I207</f>
        <v>0</v>
      </c>
      <c r="J206" s="9">
        <f>J207</f>
        <v>0</v>
      </c>
      <c r="K206" s="36">
        <f t="shared" si="8"/>
        <v>0</v>
      </c>
      <c r="L206" s="41">
        <f>L207</f>
        <v>0</v>
      </c>
      <c r="M206" s="36">
        <f t="shared" si="6"/>
        <v>0</v>
      </c>
      <c r="N206" s="9">
        <f>N207</f>
        <v>0</v>
      </c>
      <c r="O206" s="36">
        <f t="shared" si="7"/>
        <v>0</v>
      </c>
      <c r="P206" s="9" t="e">
        <f>#REF!-J206</f>
        <v>#REF!</v>
      </c>
      <c r="Q206" s="9">
        <f>Q207</f>
        <v>0</v>
      </c>
    </row>
    <row r="207" spans="2:17" ht="12.75" hidden="1">
      <c r="B207" s="26" t="s">
        <v>5</v>
      </c>
      <c r="C207" s="28"/>
      <c r="D207" s="6">
        <v>551</v>
      </c>
      <c r="E207" s="6">
        <v>551</v>
      </c>
      <c r="F207" s="13" t="s">
        <v>44</v>
      </c>
      <c r="G207" s="59" t="s">
        <v>6</v>
      </c>
      <c r="H207" s="9"/>
      <c r="I207" s="9"/>
      <c r="J207" s="9"/>
      <c r="K207" s="36">
        <f t="shared" si="8"/>
        <v>0</v>
      </c>
      <c r="L207" s="41"/>
      <c r="M207" s="36">
        <f t="shared" si="6"/>
        <v>0</v>
      </c>
      <c r="N207" s="9"/>
      <c r="O207" s="36">
        <f t="shared" si="7"/>
        <v>0</v>
      </c>
      <c r="P207" s="9" t="e">
        <f>#REF!-J207</f>
        <v>#REF!</v>
      </c>
      <c r="Q207" s="9"/>
    </row>
    <row r="208" spans="2:17" ht="12.75" hidden="1">
      <c r="B208" s="21" t="s">
        <v>9</v>
      </c>
      <c r="C208" s="28">
        <v>551</v>
      </c>
      <c r="D208" s="6">
        <v>551</v>
      </c>
      <c r="E208" s="6">
        <v>551</v>
      </c>
      <c r="F208" s="23" t="s">
        <v>33</v>
      </c>
      <c r="G208" s="59"/>
      <c r="H208" s="9">
        <f>H209</f>
        <v>16600</v>
      </c>
      <c r="I208" s="9">
        <f>I209</f>
        <v>0</v>
      </c>
      <c r="J208" s="9">
        <f>J209</f>
        <v>0</v>
      </c>
      <c r="K208" s="36">
        <f t="shared" si="8"/>
        <v>-16600</v>
      </c>
      <c r="L208" s="41">
        <f>L209</f>
        <v>0</v>
      </c>
      <c r="M208" s="36">
        <f t="shared" si="6"/>
        <v>0</v>
      </c>
      <c r="N208" s="9">
        <f>N209</f>
        <v>0</v>
      </c>
      <c r="O208" s="36">
        <f t="shared" si="7"/>
        <v>0</v>
      </c>
      <c r="P208" s="9" t="e">
        <f>#REF!-J208</f>
        <v>#REF!</v>
      </c>
      <c r="Q208" s="9">
        <f>Q209</f>
        <v>0</v>
      </c>
    </row>
    <row r="209" spans="2:17" ht="12.75" hidden="1">
      <c r="B209" s="19" t="s">
        <v>14</v>
      </c>
      <c r="C209" s="17">
        <v>551</v>
      </c>
      <c r="D209" s="6">
        <v>551</v>
      </c>
      <c r="E209" s="6">
        <v>551</v>
      </c>
      <c r="F209" s="13" t="s">
        <v>33</v>
      </c>
      <c r="G209" s="59" t="s">
        <v>15</v>
      </c>
      <c r="H209" s="10">
        <v>16600</v>
      </c>
      <c r="I209" s="10"/>
      <c r="J209" s="10"/>
      <c r="K209" s="36">
        <f t="shared" si="8"/>
        <v>-16600</v>
      </c>
      <c r="L209" s="42"/>
      <c r="M209" s="36">
        <f t="shared" si="6"/>
        <v>0</v>
      </c>
      <c r="N209" s="10"/>
      <c r="O209" s="36">
        <f t="shared" si="7"/>
        <v>0</v>
      </c>
      <c r="P209" s="9" t="e">
        <f>#REF!-J209</f>
        <v>#REF!</v>
      </c>
      <c r="Q209" s="10"/>
    </row>
    <row r="210" spans="2:17" ht="25.5" hidden="1">
      <c r="B210" s="70" t="s">
        <v>34</v>
      </c>
      <c r="C210" s="28"/>
      <c r="D210" s="6">
        <v>551</v>
      </c>
      <c r="E210" s="6">
        <v>551</v>
      </c>
      <c r="F210" s="23" t="s">
        <v>35</v>
      </c>
      <c r="G210" s="60"/>
      <c r="H210" s="9">
        <f>H211</f>
        <v>20000</v>
      </c>
      <c r="I210" s="9">
        <f>I211</f>
        <v>0</v>
      </c>
      <c r="J210" s="9">
        <f>J211</f>
        <v>0</v>
      </c>
      <c r="K210" s="36">
        <f t="shared" si="8"/>
        <v>-20000</v>
      </c>
      <c r="L210" s="41">
        <f>L211</f>
        <v>0</v>
      </c>
      <c r="M210" s="36">
        <f t="shared" si="6"/>
        <v>0</v>
      </c>
      <c r="N210" s="9">
        <f>N211</f>
        <v>0</v>
      </c>
      <c r="O210" s="36">
        <f t="shared" si="7"/>
        <v>0</v>
      </c>
      <c r="P210" s="9" t="e">
        <f>#REF!-J210</f>
        <v>#REF!</v>
      </c>
      <c r="Q210" s="9">
        <f>Q211</f>
        <v>0</v>
      </c>
    </row>
    <row r="211" spans="2:17" ht="12.75" hidden="1">
      <c r="B211" s="19" t="s">
        <v>14</v>
      </c>
      <c r="C211" s="17"/>
      <c r="D211" s="6">
        <v>551</v>
      </c>
      <c r="E211" s="6">
        <v>551</v>
      </c>
      <c r="F211" s="13" t="s">
        <v>35</v>
      </c>
      <c r="G211" s="59" t="s">
        <v>15</v>
      </c>
      <c r="H211" s="10">
        <v>20000</v>
      </c>
      <c r="I211" s="10"/>
      <c r="J211" s="10"/>
      <c r="K211" s="36">
        <f t="shared" si="8"/>
        <v>-20000</v>
      </c>
      <c r="L211" s="42"/>
      <c r="M211" s="36">
        <f t="shared" si="6"/>
        <v>0</v>
      </c>
      <c r="N211" s="10"/>
      <c r="O211" s="36">
        <f t="shared" si="7"/>
        <v>0</v>
      </c>
      <c r="P211" s="9" t="e">
        <f>#REF!-J211</f>
        <v>#REF!</v>
      </c>
      <c r="Q211" s="10"/>
    </row>
    <row r="212" spans="2:17" ht="12.75" hidden="1">
      <c r="B212" s="16"/>
      <c r="C212" s="17"/>
      <c r="D212" s="6">
        <v>551</v>
      </c>
      <c r="E212" s="6">
        <v>551</v>
      </c>
      <c r="F212" s="13"/>
      <c r="G212" s="59"/>
      <c r="H212" s="18"/>
      <c r="I212" s="18"/>
      <c r="J212" s="18"/>
      <c r="K212" s="36">
        <f t="shared" si="8"/>
        <v>0</v>
      </c>
      <c r="L212" s="45"/>
      <c r="M212" s="36">
        <f t="shared" si="6"/>
        <v>0</v>
      </c>
      <c r="N212" s="18"/>
      <c r="O212" s="36">
        <f t="shared" si="7"/>
        <v>0</v>
      </c>
      <c r="P212" s="9" t="e">
        <f>#REF!-J212</f>
        <v>#REF!</v>
      </c>
      <c r="Q212" s="18"/>
    </row>
    <row r="213" spans="2:17" ht="25.5">
      <c r="B213" s="19" t="s">
        <v>91</v>
      </c>
      <c r="C213" s="17"/>
      <c r="D213" s="6"/>
      <c r="E213" s="6"/>
      <c r="F213" s="13" t="s">
        <v>177</v>
      </c>
      <c r="G213" s="59" t="s">
        <v>88</v>
      </c>
      <c r="H213" s="18"/>
      <c r="I213" s="18"/>
      <c r="J213" s="18"/>
      <c r="K213" s="36"/>
      <c r="L213" s="45"/>
      <c r="M213" s="36"/>
      <c r="N213" s="18"/>
      <c r="O213" s="36"/>
      <c r="P213" s="9"/>
      <c r="Q213" s="18">
        <f>Q214</f>
        <v>215000</v>
      </c>
    </row>
    <row r="214" spans="2:17" ht="25.5">
      <c r="B214" s="19" t="s">
        <v>92</v>
      </c>
      <c r="C214" s="17"/>
      <c r="D214" s="6"/>
      <c r="E214" s="6">
        <v>551</v>
      </c>
      <c r="F214" s="13" t="s">
        <v>177</v>
      </c>
      <c r="G214" s="59" t="s">
        <v>89</v>
      </c>
      <c r="H214" s="18"/>
      <c r="I214" s="18"/>
      <c r="J214" s="18"/>
      <c r="K214" s="36"/>
      <c r="L214" s="45"/>
      <c r="M214" s="36"/>
      <c r="N214" s="18"/>
      <c r="O214" s="36"/>
      <c r="P214" s="9" t="e">
        <f>#REF!-J214</f>
        <v>#REF!</v>
      </c>
      <c r="Q214" s="18">
        <v>215000</v>
      </c>
    </row>
    <row r="215" spans="2:17" ht="12.75">
      <c r="B215" s="16" t="s">
        <v>134</v>
      </c>
      <c r="C215" s="17"/>
      <c r="D215" s="6"/>
      <c r="E215" s="6"/>
      <c r="F215" s="13" t="s">
        <v>177</v>
      </c>
      <c r="G215" s="59" t="s">
        <v>132</v>
      </c>
      <c r="H215" s="18"/>
      <c r="I215" s="18"/>
      <c r="J215" s="18"/>
      <c r="K215" s="36"/>
      <c r="L215" s="45"/>
      <c r="M215" s="36"/>
      <c r="N215" s="18"/>
      <c r="O215" s="36"/>
      <c r="P215" s="9"/>
      <c r="Q215" s="18"/>
    </row>
    <row r="216" spans="2:17" ht="51">
      <c r="B216" s="14" t="s">
        <v>273</v>
      </c>
      <c r="C216" s="17"/>
      <c r="D216" s="6"/>
      <c r="E216" s="6">
        <v>551</v>
      </c>
      <c r="F216" s="15" t="s">
        <v>178</v>
      </c>
      <c r="G216" s="59"/>
      <c r="H216" s="9">
        <f>H223</f>
        <v>5293708</v>
      </c>
      <c r="I216" s="18"/>
      <c r="J216" s="9">
        <f>J221</f>
        <v>6254160</v>
      </c>
      <c r="K216" s="36"/>
      <c r="L216" s="45"/>
      <c r="M216" s="36"/>
      <c r="N216" s="18"/>
      <c r="O216" s="36"/>
      <c r="P216" s="9" t="e">
        <f>#REF!-J216</f>
        <v>#REF!</v>
      </c>
      <c r="Q216" s="9">
        <f>Q221+Q219+Q230+Q228+Q217</f>
        <v>16555926</v>
      </c>
    </row>
    <row r="217" spans="2:17" ht="12.75">
      <c r="B217" s="14" t="s">
        <v>284</v>
      </c>
      <c r="C217" s="17"/>
      <c r="D217" s="6"/>
      <c r="E217" s="6"/>
      <c r="F217" s="15" t="s">
        <v>283</v>
      </c>
      <c r="G217" s="59"/>
      <c r="H217" s="9"/>
      <c r="I217" s="18"/>
      <c r="J217" s="9"/>
      <c r="K217" s="36"/>
      <c r="L217" s="45"/>
      <c r="M217" s="36"/>
      <c r="N217" s="18"/>
      <c r="O217" s="36"/>
      <c r="P217" s="9"/>
      <c r="Q217" s="9">
        <f>Q218</f>
        <v>250000</v>
      </c>
    </row>
    <row r="218" spans="2:17" ht="12.75">
      <c r="B218" s="16" t="s">
        <v>134</v>
      </c>
      <c r="C218" s="17"/>
      <c r="D218" s="6"/>
      <c r="E218" s="6"/>
      <c r="F218" s="15" t="s">
        <v>283</v>
      </c>
      <c r="G218" s="59" t="s">
        <v>132</v>
      </c>
      <c r="H218" s="9"/>
      <c r="I218" s="18"/>
      <c r="J218" s="9"/>
      <c r="K218" s="36"/>
      <c r="L218" s="45"/>
      <c r="M218" s="36"/>
      <c r="N218" s="18"/>
      <c r="O218" s="36"/>
      <c r="P218" s="9"/>
      <c r="Q218" s="9">
        <v>250000</v>
      </c>
    </row>
    <row r="219" spans="2:17" ht="27.75" customHeight="1">
      <c r="B219" s="16" t="s">
        <v>281</v>
      </c>
      <c r="C219" s="17"/>
      <c r="D219" s="6"/>
      <c r="E219" s="6"/>
      <c r="F219" s="15" t="s">
        <v>280</v>
      </c>
      <c r="G219" s="59"/>
      <c r="H219" s="9"/>
      <c r="I219" s="18"/>
      <c r="J219" s="9"/>
      <c r="K219" s="36"/>
      <c r="L219" s="45"/>
      <c r="M219" s="36"/>
      <c r="N219" s="18"/>
      <c r="O219" s="36"/>
      <c r="P219" s="9"/>
      <c r="Q219" s="9">
        <f>Q220</f>
        <v>3500</v>
      </c>
    </row>
    <row r="220" spans="2:17" ht="12.75">
      <c r="B220" s="16" t="s">
        <v>134</v>
      </c>
      <c r="C220" s="17"/>
      <c r="D220" s="6"/>
      <c r="E220" s="6"/>
      <c r="F220" s="15" t="s">
        <v>280</v>
      </c>
      <c r="G220" s="59" t="s">
        <v>132</v>
      </c>
      <c r="H220" s="9"/>
      <c r="I220" s="18"/>
      <c r="J220" s="9"/>
      <c r="K220" s="36"/>
      <c r="L220" s="45"/>
      <c r="M220" s="36"/>
      <c r="N220" s="18"/>
      <c r="O220" s="36"/>
      <c r="P220" s="9"/>
      <c r="Q220" s="9">
        <v>3500</v>
      </c>
    </row>
    <row r="221" spans="2:17" ht="12.75">
      <c r="B221" s="26" t="s">
        <v>128</v>
      </c>
      <c r="C221" s="17"/>
      <c r="D221" s="6"/>
      <c r="E221" s="6">
        <v>551</v>
      </c>
      <c r="F221" s="13" t="s">
        <v>179</v>
      </c>
      <c r="G221" s="59"/>
      <c r="H221" s="10">
        <f>H223</f>
        <v>5293708</v>
      </c>
      <c r="I221" s="18"/>
      <c r="J221" s="10">
        <f>J223+J222</f>
        <v>6254160</v>
      </c>
      <c r="K221" s="36"/>
      <c r="L221" s="45"/>
      <c r="M221" s="36"/>
      <c r="N221" s="18"/>
      <c r="O221" s="36"/>
      <c r="P221" s="9" t="e">
        <f>#REF!-J221</f>
        <v>#REF!</v>
      </c>
      <c r="Q221" s="10">
        <f>Q222</f>
        <v>16302426</v>
      </c>
    </row>
    <row r="222" spans="2:17" ht="12.75">
      <c r="B222" s="26" t="s">
        <v>130</v>
      </c>
      <c r="C222" s="17"/>
      <c r="D222" s="6"/>
      <c r="E222" s="6">
        <v>551</v>
      </c>
      <c r="F222" s="13" t="s">
        <v>179</v>
      </c>
      <c r="G222" s="59" t="s">
        <v>129</v>
      </c>
      <c r="H222" s="10"/>
      <c r="I222" s="18"/>
      <c r="J222" s="10">
        <v>225000</v>
      </c>
      <c r="K222" s="36"/>
      <c r="L222" s="45"/>
      <c r="M222" s="36"/>
      <c r="N222" s="18"/>
      <c r="O222" s="36"/>
      <c r="P222" s="9" t="e">
        <f>#REF!-J222</f>
        <v>#REF!</v>
      </c>
      <c r="Q222" s="10">
        <f>Q223+Q233</f>
        <v>16302426</v>
      </c>
    </row>
    <row r="223" spans="2:17" ht="51">
      <c r="B223" s="16" t="s">
        <v>133</v>
      </c>
      <c r="C223" s="17"/>
      <c r="D223" s="6"/>
      <c r="E223" s="6">
        <v>551</v>
      </c>
      <c r="F223" s="13" t="s">
        <v>179</v>
      </c>
      <c r="G223" s="59" t="s">
        <v>131</v>
      </c>
      <c r="H223" s="10">
        <f>5429548-150000-30000+44160</f>
        <v>5293708</v>
      </c>
      <c r="I223" s="18"/>
      <c r="J223" s="10">
        <f>5994160+35000</f>
        <v>6029160</v>
      </c>
      <c r="K223" s="36"/>
      <c r="L223" s="45"/>
      <c r="M223" s="36"/>
      <c r="N223" s="18"/>
      <c r="O223" s="36"/>
      <c r="P223" s="9" t="e">
        <f>#REF!-J223</f>
        <v>#REF!</v>
      </c>
      <c r="Q223" s="10">
        <f>14127038+20000+300000+45000+780000+419000+350000+1260</f>
        <v>16042298</v>
      </c>
    </row>
    <row r="224" spans="2:17" ht="52.5" customHeight="1" hidden="1">
      <c r="B224" s="16"/>
      <c r="C224" s="17"/>
      <c r="D224" s="6"/>
      <c r="E224" s="6">
        <v>551</v>
      </c>
      <c r="F224" s="13"/>
      <c r="G224" s="59"/>
      <c r="H224" s="10"/>
      <c r="I224" s="18"/>
      <c r="J224" s="10">
        <f>J225</f>
        <v>0</v>
      </c>
      <c r="K224" s="36"/>
      <c r="L224" s="45"/>
      <c r="M224" s="36"/>
      <c r="N224" s="18"/>
      <c r="O224" s="36"/>
      <c r="P224" s="9" t="e">
        <f>#REF!-J224</f>
        <v>#REF!</v>
      </c>
      <c r="Q224" s="10"/>
    </row>
    <row r="225" spans="2:17" ht="12.75" hidden="1">
      <c r="B225" s="16"/>
      <c r="C225" s="17"/>
      <c r="D225" s="6"/>
      <c r="E225" s="6">
        <v>551</v>
      </c>
      <c r="F225" s="13"/>
      <c r="G225" s="59" t="s">
        <v>30</v>
      </c>
      <c r="H225" s="10"/>
      <c r="I225" s="18"/>
      <c r="J225" s="10"/>
      <c r="K225" s="36"/>
      <c r="L225" s="45"/>
      <c r="M225" s="36"/>
      <c r="N225" s="18"/>
      <c r="O225" s="36"/>
      <c r="P225" s="9" t="e">
        <f>#REF!-J225</f>
        <v>#REF!</v>
      </c>
      <c r="Q225" s="10"/>
    </row>
    <row r="226" spans="2:17" ht="12.75" hidden="1">
      <c r="B226" s="16"/>
      <c r="C226" s="17"/>
      <c r="D226" s="6"/>
      <c r="E226" s="6">
        <v>551</v>
      </c>
      <c r="F226" s="13"/>
      <c r="G226" s="59"/>
      <c r="H226" s="10">
        <f>H227</f>
        <v>115362</v>
      </c>
      <c r="I226" s="18"/>
      <c r="J226" s="10">
        <f>J227</f>
        <v>0</v>
      </c>
      <c r="K226" s="36"/>
      <c r="L226" s="45"/>
      <c r="M226" s="36"/>
      <c r="N226" s="18"/>
      <c r="O226" s="36"/>
      <c r="P226" s="9" t="e">
        <f>#REF!-J226</f>
        <v>#REF!</v>
      </c>
      <c r="Q226" s="10"/>
    </row>
    <row r="227" spans="2:17" ht="12.75" hidden="1">
      <c r="B227" s="16"/>
      <c r="C227" s="17"/>
      <c r="D227" s="6"/>
      <c r="E227" s="6">
        <v>551</v>
      </c>
      <c r="F227" s="13"/>
      <c r="G227" s="59" t="s">
        <v>30</v>
      </c>
      <c r="H227" s="10">
        <v>115362</v>
      </c>
      <c r="I227" s="18"/>
      <c r="J227" s="10"/>
      <c r="K227" s="36"/>
      <c r="L227" s="45"/>
      <c r="M227" s="36"/>
      <c r="N227" s="18"/>
      <c r="O227" s="36"/>
      <c r="P227" s="9" t="e">
        <f>#REF!-J227</f>
        <v>#REF!</v>
      </c>
      <c r="Q227" s="10"/>
    </row>
    <row r="228" spans="2:17" ht="63.75">
      <c r="B228" s="16" t="s">
        <v>268</v>
      </c>
      <c r="C228" s="17"/>
      <c r="D228" s="6"/>
      <c r="E228" s="6"/>
      <c r="F228" s="13" t="s">
        <v>288</v>
      </c>
      <c r="G228" s="59"/>
      <c r="H228" s="10"/>
      <c r="I228" s="18"/>
      <c r="J228" s="10"/>
      <c r="K228" s="36"/>
      <c r="L228" s="45"/>
      <c r="M228" s="36"/>
      <c r="N228" s="18"/>
      <c r="O228" s="36"/>
      <c r="P228" s="9"/>
      <c r="Q228" s="10">
        <f>Q229</f>
        <v>0</v>
      </c>
    </row>
    <row r="229" spans="2:17" ht="51">
      <c r="B229" s="16" t="s">
        <v>133</v>
      </c>
      <c r="C229" s="17"/>
      <c r="D229" s="6"/>
      <c r="E229" s="6"/>
      <c r="F229" s="13" t="s">
        <v>288</v>
      </c>
      <c r="G229" s="59" t="s">
        <v>131</v>
      </c>
      <c r="H229" s="10"/>
      <c r="I229" s="18"/>
      <c r="J229" s="10"/>
      <c r="K229" s="36"/>
      <c r="L229" s="45"/>
      <c r="M229" s="36"/>
      <c r="N229" s="18"/>
      <c r="O229" s="36"/>
      <c r="P229" s="9"/>
      <c r="Q229" s="10">
        <v>0</v>
      </c>
    </row>
    <row r="230" spans="2:17" ht="38.25">
      <c r="B230" s="16" t="s">
        <v>267</v>
      </c>
      <c r="C230" s="17"/>
      <c r="D230" s="6"/>
      <c r="E230" s="6"/>
      <c r="F230" s="13" t="s">
        <v>266</v>
      </c>
      <c r="G230" s="59"/>
      <c r="H230" s="10"/>
      <c r="I230" s="18"/>
      <c r="J230" s="10"/>
      <c r="K230" s="36"/>
      <c r="L230" s="45"/>
      <c r="M230" s="36"/>
      <c r="N230" s="18"/>
      <c r="O230" s="36"/>
      <c r="P230" s="9"/>
      <c r="Q230" s="10">
        <f>Q231+Q232</f>
        <v>0</v>
      </c>
    </row>
    <row r="231" spans="2:17" ht="24.75" customHeight="1">
      <c r="B231" s="22" t="s">
        <v>38</v>
      </c>
      <c r="C231" s="17"/>
      <c r="D231" s="6"/>
      <c r="E231" s="6"/>
      <c r="F231" s="13" t="s">
        <v>266</v>
      </c>
      <c r="G231" s="59" t="s">
        <v>105</v>
      </c>
      <c r="H231" s="10"/>
      <c r="I231" s="18"/>
      <c r="J231" s="10"/>
      <c r="K231" s="36"/>
      <c r="L231" s="45"/>
      <c r="M231" s="36"/>
      <c r="N231" s="18"/>
      <c r="O231" s="36"/>
      <c r="P231" s="9"/>
      <c r="Q231" s="10">
        <v>0</v>
      </c>
    </row>
    <row r="232" spans="2:17" ht="48" customHeight="1">
      <c r="B232" s="16" t="s">
        <v>133</v>
      </c>
      <c r="C232" s="17"/>
      <c r="D232" s="6"/>
      <c r="E232" s="6"/>
      <c r="F232" s="13" t="s">
        <v>266</v>
      </c>
      <c r="G232" s="59" t="s">
        <v>131</v>
      </c>
      <c r="H232" s="10"/>
      <c r="I232" s="18"/>
      <c r="J232" s="10"/>
      <c r="K232" s="36"/>
      <c r="L232" s="45"/>
      <c r="M232" s="36"/>
      <c r="N232" s="18"/>
      <c r="O232" s="36"/>
      <c r="P232" s="9"/>
      <c r="Q232" s="10">
        <v>0</v>
      </c>
    </row>
    <row r="233" spans="2:17" ht="12.75">
      <c r="B233" s="16" t="s">
        <v>134</v>
      </c>
      <c r="C233" s="17"/>
      <c r="D233" s="6"/>
      <c r="E233" s="6">
        <v>551</v>
      </c>
      <c r="F233" s="13" t="s">
        <v>179</v>
      </c>
      <c r="G233" s="59" t="s">
        <v>132</v>
      </c>
      <c r="H233" s="10">
        <f>5429548-150000-30000+44160</f>
        <v>5293708</v>
      </c>
      <c r="I233" s="18"/>
      <c r="J233" s="10">
        <f>5994160+35000</f>
        <v>6029160</v>
      </c>
      <c r="K233" s="36"/>
      <c r="L233" s="45"/>
      <c r="M233" s="36"/>
      <c r="N233" s="18"/>
      <c r="O233" s="36"/>
      <c r="P233" s="9" t="e">
        <f>#REF!-J233</f>
        <v>#REF!</v>
      </c>
      <c r="Q233" s="10">
        <f>98280-15120+178228-1260</f>
        <v>260128</v>
      </c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19"/>
      <c r="C236" s="17"/>
      <c r="D236" s="6"/>
      <c r="E236" s="6"/>
      <c r="F236" s="8"/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/>
      <c r="BG236" s="1"/>
    </row>
    <row r="237" spans="2:59" ht="30.75" customHeight="1" hidden="1">
      <c r="B237" s="19"/>
      <c r="C237" s="17"/>
      <c r="D237" s="6"/>
      <c r="E237" s="6"/>
      <c r="F237" s="8"/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/>
      <c r="BG237" s="1"/>
    </row>
    <row r="238" spans="2:59" ht="30.75" customHeight="1" hidden="1">
      <c r="B238" s="19"/>
      <c r="C238" s="17"/>
      <c r="D238" s="6"/>
      <c r="E238" s="6"/>
      <c r="F238" s="8"/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/>
      <c r="BG238" s="1"/>
    </row>
    <row r="239" spans="2:59" ht="30.75" customHeight="1" hidden="1">
      <c r="B239" s="19"/>
      <c r="C239" s="17"/>
      <c r="D239" s="6"/>
      <c r="E239" s="6"/>
      <c r="F239" s="8"/>
      <c r="G239" s="8"/>
      <c r="H239" s="10"/>
      <c r="I239" s="10"/>
      <c r="J239" s="48"/>
      <c r="K239" s="36"/>
      <c r="L239" s="42"/>
      <c r="M239" s="36"/>
      <c r="N239" s="10"/>
      <c r="O239" s="36"/>
      <c r="P239" s="49"/>
      <c r="Q239" s="10"/>
      <c r="BG239" s="1"/>
    </row>
    <row r="240" spans="2:59" ht="30.75" customHeight="1" hidden="1">
      <c r="B240" s="19"/>
      <c r="C240" s="17"/>
      <c r="D240" s="6"/>
      <c r="E240" s="6"/>
      <c r="F240" s="8"/>
      <c r="G240" s="8"/>
      <c r="H240" s="10"/>
      <c r="I240" s="10"/>
      <c r="J240" s="48"/>
      <c r="K240" s="36"/>
      <c r="L240" s="42"/>
      <c r="M240" s="36"/>
      <c r="N240" s="10"/>
      <c r="O240" s="36"/>
      <c r="P240" s="49"/>
      <c r="Q240" s="10"/>
      <c r="BG240" s="1"/>
    </row>
    <row r="241" spans="2:59" ht="30.75" customHeight="1" hidden="1">
      <c r="B241" s="19"/>
      <c r="C241" s="17"/>
      <c r="D241" s="6"/>
      <c r="E241" s="6"/>
      <c r="F241" s="8"/>
      <c r="G241" s="8"/>
      <c r="H241" s="10"/>
      <c r="I241" s="10"/>
      <c r="J241" s="48"/>
      <c r="K241" s="36"/>
      <c r="L241" s="42"/>
      <c r="M241" s="36"/>
      <c r="N241" s="10"/>
      <c r="O241" s="36"/>
      <c r="P241" s="49"/>
      <c r="Q241" s="10"/>
      <c r="BG241" s="1"/>
    </row>
    <row r="242" spans="2:59" ht="30.75" customHeight="1" hidden="1">
      <c r="B242" s="19"/>
      <c r="C242" s="17"/>
      <c r="D242" s="6"/>
      <c r="E242" s="6"/>
      <c r="F242" s="8"/>
      <c r="G242" s="8"/>
      <c r="H242" s="10"/>
      <c r="I242" s="10"/>
      <c r="J242" s="48"/>
      <c r="K242" s="36"/>
      <c r="L242" s="42"/>
      <c r="M242" s="36"/>
      <c r="N242" s="10"/>
      <c r="O242" s="36"/>
      <c r="P242" s="49"/>
      <c r="Q242" s="10"/>
      <c r="BG242" s="1"/>
    </row>
    <row r="243" spans="2:59" ht="30.75" customHeight="1" hidden="1">
      <c r="B243" s="19"/>
      <c r="C243" s="17"/>
      <c r="D243" s="6"/>
      <c r="E243" s="6"/>
      <c r="F243" s="8"/>
      <c r="G243" s="8"/>
      <c r="H243" s="10"/>
      <c r="I243" s="10"/>
      <c r="J243" s="48"/>
      <c r="K243" s="36"/>
      <c r="L243" s="42"/>
      <c r="M243" s="36"/>
      <c r="N243" s="10"/>
      <c r="O243" s="36"/>
      <c r="P243" s="49"/>
      <c r="Q243" s="10"/>
      <c r="BG243" s="1"/>
    </row>
    <row r="244" spans="2:59" ht="30.75" customHeight="1" hidden="1">
      <c r="B244" s="19"/>
      <c r="C244" s="17"/>
      <c r="D244" s="6"/>
      <c r="E244" s="6"/>
      <c r="F244" s="8"/>
      <c r="G244" s="8"/>
      <c r="H244" s="10"/>
      <c r="I244" s="10"/>
      <c r="J244" s="48"/>
      <c r="K244" s="36"/>
      <c r="L244" s="42"/>
      <c r="M244" s="36"/>
      <c r="N244" s="10"/>
      <c r="O244" s="36"/>
      <c r="P244" s="49"/>
      <c r="Q244" s="10"/>
      <c r="BG244" s="1"/>
    </row>
    <row r="245" spans="2:59" ht="30.75" customHeight="1" hidden="1">
      <c r="B245" s="19"/>
      <c r="C245" s="17"/>
      <c r="D245" s="6"/>
      <c r="E245" s="6"/>
      <c r="F245" s="8"/>
      <c r="G245" s="8"/>
      <c r="H245" s="10"/>
      <c r="I245" s="10"/>
      <c r="J245" s="48"/>
      <c r="K245" s="36"/>
      <c r="L245" s="42"/>
      <c r="M245" s="36"/>
      <c r="N245" s="10"/>
      <c r="O245" s="36"/>
      <c r="P245" s="49"/>
      <c r="Q245" s="10"/>
      <c r="BG245" s="1"/>
    </row>
    <row r="246" spans="2:59" ht="30.75" customHeight="1" hidden="1">
      <c r="B246" s="19"/>
      <c r="C246" s="17"/>
      <c r="D246" s="6"/>
      <c r="E246" s="6"/>
      <c r="F246" s="8"/>
      <c r="G246" s="8"/>
      <c r="H246" s="10"/>
      <c r="I246" s="10"/>
      <c r="J246" s="48"/>
      <c r="K246" s="36"/>
      <c r="L246" s="42"/>
      <c r="M246" s="36"/>
      <c r="N246" s="10"/>
      <c r="O246" s="36"/>
      <c r="P246" s="49"/>
      <c r="Q246" s="10"/>
      <c r="BG246" s="1"/>
    </row>
    <row r="247" spans="2:59" ht="53.25" customHeight="1" hidden="1">
      <c r="B247" s="26" t="s">
        <v>220</v>
      </c>
      <c r="C247" s="17"/>
      <c r="D247" s="6"/>
      <c r="E247" s="6"/>
      <c r="F247" s="8" t="s">
        <v>217</v>
      </c>
      <c r="G247" s="8"/>
      <c r="H247" s="10"/>
      <c r="I247" s="10"/>
      <c r="J247" s="48"/>
      <c r="K247" s="36"/>
      <c r="L247" s="42"/>
      <c r="M247" s="36"/>
      <c r="N247" s="10"/>
      <c r="O247" s="36"/>
      <c r="P247" s="49"/>
      <c r="Q247" s="10">
        <f>Q248+Q252+Q250</f>
        <v>0</v>
      </c>
      <c r="BG247" s="1"/>
    </row>
    <row r="248" spans="2:59" ht="77.25" customHeight="1" hidden="1">
      <c r="B248" s="19" t="s">
        <v>219</v>
      </c>
      <c r="C248" s="17"/>
      <c r="D248" s="6"/>
      <c r="E248" s="6"/>
      <c r="F248" s="8" t="s">
        <v>225</v>
      </c>
      <c r="G248" s="8"/>
      <c r="H248" s="10"/>
      <c r="I248" s="10"/>
      <c r="J248" s="48"/>
      <c r="K248" s="36"/>
      <c r="L248" s="42"/>
      <c r="M248" s="36"/>
      <c r="N248" s="10"/>
      <c r="O248" s="36"/>
      <c r="P248" s="49"/>
      <c r="Q248" s="10">
        <f>Q249</f>
        <v>0</v>
      </c>
      <c r="BG248" s="1"/>
    </row>
    <row r="249" spans="2:59" ht="30.75" customHeight="1" hidden="1">
      <c r="B249" s="26" t="s">
        <v>221</v>
      </c>
      <c r="C249" s="17"/>
      <c r="D249" s="6"/>
      <c r="E249" s="6"/>
      <c r="F249" s="8" t="s">
        <v>225</v>
      </c>
      <c r="G249" s="8" t="s">
        <v>218</v>
      </c>
      <c r="H249" s="10"/>
      <c r="I249" s="10"/>
      <c r="J249" s="48"/>
      <c r="K249" s="36"/>
      <c r="L249" s="42"/>
      <c r="M249" s="36"/>
      <c r="N249" s="10"/>
      <c r="O249" s="36"/>
      <c r="P249" s="49"/>
      <c r="Q249" s="10"/>
      <c r="BG249" s="1"/>
    </row>
    <row r="250" spans="2:59" ht="30.75" customHeight="1" hidden="1">
      <c r="B250" s="26" t="s">
        <v>240</v>
      </c>
      <c r="C250" s="17"/>
      <c r="D250" s="6"/>
      <c r="E250" s="6"/>
      <c r="F250" s="8" t="s">
        <v>239</v>
      </c>
      <c r="G250" s="8"/>
      <c r="H250" s="10"/>
      <c r="I250" s="10"/>
      <c r="J250" s="48"/>
      <c r="K250" s="36"/>
      <c r="L250" s="42"/>
      <c r="M250" s="36"/>
      <c r="N250" s="10"/>
      <c r="O250" s="36"/>
      <c r="P250" s="49"/>
      <c r="Q250" s="10">
        <f>Q251</f>
        <v>0</v>
      </c>
      <c r="BG250" s="1"/>
    </row>
    <row r="251" spans="2:59" ht="42.75" customHeight="1" hidden="1">
      <c r="B251" s="26" t="s">
        <v>221</v>
      </c>
      <c r="C251" s="17"/>
      <c r="D251" s="6"/>
      <c r="E251" s="6"/>
      <c r="F251" s="8" t="s">
        <v>239</v>
      </c>
      <c r="G251" s="8" t="s">
        <v>218</v>
      </c>
      <c r="H251" s="10"/>
      <c r="I251" s="10"/>
      <c r="J251" s="48"/>
      <c r="K251" s="36"/>
      <c r="L251" s="42"/>
      <c r="M251" s="36"/>
      <c r="N251" s="10"/>
      <c r="O251" s="36"/>
      <c r="P251" s="49"/>
      <c r="Q251" s="10"/>
      <c r="BG251" s="1"/>
    </row>
    <row r="252" spans="2:59" ht="75.75" customHeight="1" hidden="1">
      <c r="B252" s="26" t="s">
        <v>222</v>
      </c>
      <c r="C252" s="17"/>
      <c r="D252" s="6"/>
      <c r="E252" s="6"/>
      <c r="F252" s="8" t="s">
        <v>226</v>
      </c>
      <c r="G252" s="8"/>
      <c r="H252" s="10"/>
      <c r="I252" s="10"/>
      <c r="J252" s="48"/>
      <c r="K252" s="36"/>
      <c r="L252" s="42"/>
      <c r="M252" s="36"/>
      <c r="N252" s="10"/>
      <c r="O252" s="36"/>
      <c r="P252" s="49"/>
      <c r="Q252" s="10">
        <f>Q253</f>
        <v>0</v>
      </c>
      <c r="BG252" s="1"/>
    </row>
    <row r="253" spans="2:59" ht="30.75" customHeight="1" hidden="1">
      <c r="B253" s="26" t="s">
        <v>221</v>
      </c>
      <c r="C253" s="17"/>
      <c r="D253" s="6"/>
      <c r="E253" s="6"/>
      <c r="F253" s="8" t="s">
        <v>226</v>
      </c>
      <c r="G253" s="8" t="s">
        <v>218</v>
      </c>
      <c r="H253" s="10"/>
      <c r="I253" s="10"/>
      <c r="J253" s="48"/>
      <c r="K253" s="36"/>
      <c r="L253" s="42"/>
      <c r="M253" s="36"/>
      <c r="N253" s="10"/>
      <c r="O253" s="36"/>
      <c r="P253" s="49"/>
      <c r="Q253" s="10"/>
      <c r="BG253" s="1"/>
    </row>
    <row r="254" spans="2:59" ht="30.75" customHeight="1" hidden="1">
      <c r="B254" s="19"/>
      <c r="C254" s="17"/>
      <c r="D254" s="6"/>
      <c r="E254" s="6"/>
      <c r="F254" s="8"/>
      <c r="G254" s="8"/>
      <c r="H254" s="10"/>
      <c r="I254" s="10"/>
      <c r="J254" s="48"/>
      <c r="K254" s="36"/>
      <c r="L254" s="42"/>
      <c r="M254" s="36"/>
      <c r="N254" s="10"/>
      <c r="O254" s="36"/>
      <c r="P254" s="49"/>
      <c r="Q254" s="10"/>
      <c r="BG254" s="1"/>
    </row>
    <row r="255" spans="2:59" ht="30.75" customHeight="1" hidden="1">
      <c r="B255" s="19"/>
      <c r="C255" s="17"/>
      <c r="D255" s="6"/>
      <c r="E255" s="6"/>
      <c r="F255" s="8"/>
      <c r="G255" s="8"/>
      <c r="H255" s="10"/>
      <c r="I255" s="10"/>
      <c r="J255" s="48"/>
      <c r="K255" s="36"/>
      <c r="L255" s="42"/>
      <c r="M255" s="36"/>
      <c r="N255" s="10"/>
      <c r="O255" s="36"/>
      <c r="P255" s="49"/>
      <c r="Q255" s="10"/>
      <c r="BG255" s="1"/>
    </row>
    <row r="256" spans="2:59" ht="30.75" customHeight="1" hidden="1">
      <c r="B256" s="19"/>
      <c r="C256" s="17"/>
      <c r="D256" s="6"/>
      <c r="E256" s="6"/>
      <c r="F256" s="8"/>
      <c r="G256" s="8"/>
      <c r="H256" s="10"/>
      <c r="I256" s="10"/>
      <c r="J256" s="48"/>
      <c r="K256" s="36"/>
      <c r="L256" s="42"/>
      <c r="M256" s="36"/>
      <c r="N256" s="10"/>
      <c r="O256" s="36"/>
      <c r="P256" s="49"/>
      <c r="Q256" s="10"/>
      <c r="BG256" s="1"/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10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10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10"/>
      <c r="BG259" s="1"/>
    </row>
    <row r="260" spans="2:59" ht="30.75" customHeight="1" hidden="1">
      <c r="B260" s="19"/>
      <c r="C260" s="17"/>
      <c r="D260" s="6"/>
      <c r="E260" s="6"/>
      <c r="F260" s="8"/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10"/>
      <c r="BG260" s="1"/>
    </row>
    <row r="261" spans="2:17" ht="15.75">
      <c r="B261" s="63" t="s">
        <v>148</v>
      </c>
      <c r="C261" s="32"/>
      <c r="D261" s="32"/>
      <c r="E261" s="32"/>
      <c r="F261" s="5"/>
      <c r="G261" s="5"/>
      <c r="H261" s="33" t="e">
        <f>#REF!+#REF!+#REF!+#REF!+H194+H204+#REF!+#REF!</f>
        <v>#REF!</v>
      </c>
      <c r="I261" s="33" t="e">
        <f>#REF!+#REF!+#REF!+#REF!+I194+I204+#REF!+#REF!+#REF!+#REF!</f>
        <v>#REF!</v>
      </c>
      <c r="J261" s="50" t="e">
        <f>#REF!+#REF!+#REF!+#REF!+J194+J204+#REF!+#REF!+#REF!+#REF!+#REF!</f>
        <v>#REF!</v>
      </c>
      <c r="K261" s="36" t="e">
        <f>J261-H261</f>
        <v>#REF!</v>
      </c>
      <c r="L261" s="46" t="e">
        <f>#REF!+#REF!+#REF!+#REF!+L194+L204+#REF!+#REF!+#REF!+#REF!</f>
        <v>#REF!</v>
      </c>
      <c r="M261" s="36" t="e">
        <f>J261-I261</f>
        <v>#REF!</v>
      </c>
      <c r="N261" s="33" t="e">
        <f>#REF!+#REF!+#REF!+#REF!+N194+N204+#REF!+#REF!+#REF!+#REF!</f>
        <v>#REF!</v>
      </c>
      <c r="O261" s="36" t="e">
        <f>N261-J261</f>
        <v>#REF!</v>
      </c>
      <c r="P261" s="49" t="e">
        <f>#REF!-J261</f>
        <v>#REF!</v>
      </c>
      <c r="Q261" s="68">
        <f>Q262+Q267+Q298+Q308+Q317+Q337+Q353+Q360+Q362+Q375+Q286+Q279+Q284+Q282+Q294+Q349+Q351+Q301</f>
        <v>22115702.409999996</v>
      </c>
    </row>
    <row r="262" spans="2:17" ht="12.75">
      <c r="B262" s="16" t="s">
        <v>4</v>
      </c>
      <c r="C262" s="17">
        <v>551</v>
      </c>
      <c r="D262" s="6">
        <v>551</v>
      </c>
      <c r="E262" s="6">
        <v>551</v>
      </c>
      <c r="F262" s="15" t="s">
        <v>180</v>
      </c>
      <c r="G262" s="13"/>
      <c r="H262" s="10">
        <v>978303</v>
      </c>
      <c r="I262" s="10" t="e">
        <f>#REF!</f>
        <v>#REF!</v>
      </c>
      <c r="J262" s="10" t="e">
        <f>#REF!</f>
        <v>#REF!</v>
      </c>
      <c r="K262" s="36" t="e">
        <f>J262-H262</f>
        <v>#REF!</v>
      </c>
      <c r="L262" s="42" t="e">
        <f>#REF!</f>
        <v>#REF!</v>
      </c>
      <c r="M262" s="36" t="e">
        <f>J262-I262</f>
        <v>#REF!</v>
      </c>
      <c r="N262" s="10" t="e">
        <f>#REF!</f>
        <v>#REF!</v>
      </c>
      <c r="O262" s="36" t="e">
        <f>N262-J262</f>
        <v>#REF!</v>
      </c>
      <c r="P262" s="9" t="e">
        <f>#REF!-J262</f>
        <v>#REF!</v>
      </c>
      <c r="Q262" s="10">
        <f>Q263</f>
        <v>1147889.67</v>
      </c>
    </row>
    <row r="263" spans="2:17" ht="25.5">
      <c r="B263" s="16" t="s">
        <v>80</v>
      </c>
      <c r="C263" s="17">
        <v>551</v>
      </c>
      <c r="D263" s="6">
        <v>551</v>
      </c>
      <c r="E263" s="6">
        <v>551</v>
      </c>
      <c r="F263" s="15" t="s">
        <v>181</v>
      </c>
      <c r="G263" s="13"/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Q264</f>
        <v>1147889.67</v>
      </c>
    </row>
    <row r="264" spans="2:17" ht="25.5">
      <c r="B264" s="16" t="s">
        <v>81</v>
      </c>
      <c r="C264" s="17"/>
      <c r="D264" s="6"/>
      <c r="E264" s="6"/>
      <c r="F264" s="15" t="s">
        <v>182</v>
      </c>
      <c r="G264" s="13" t="s">
        <v>77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f>Q265+Q266</f>
        <v>1147889.67</v>
      </c>
    </row>
    <row r="265" spans="2:17" ht="25.5">
      <c r="B265" s="16" t="s">
        <v>245</v>
      </c>
      <c r="C265" s="17"/>
      <c r="D265" s="6"/>
      <c r="E265" s="6"/>
      <c r="F265" s="15" t="s">
        <v>182</v>
      </c>
      <c r="G265" s="13" t="s">
        <v>78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>
        <f>821712+32885+23205.39</f>
        <v>877802.39</v>
      </c>
    </row>
    <row r="266" spans="2:17" ht="56.25" customHeight="1">
      <c r="B266" s="19" t="s">
        <v>213</v>
      </c>
      <c r="C266" s="17"/>
      <c r="D266" s="6"/>
      <c r="E266" s="6"/>
      <c r="F266" s="15" t="s">
        <v>182</v>
      </c>
      <c r="G266" s="13" t="s">
        <v>212</v>
      </c>
      <c r="H266" s="10"/>
      <c r="I266" s="10"/>
      <c r="J266" s="10"/>
      <c r="K266" s="36"/>
      <c r="L266" s="42"/>
      <c r="M266" s="36"/>
      <c r="N266" s="10"/>
      <c r="O266" s="36"/>
      <c r="P266" s="9"/>
      <c r="Q266" s="10">
        <f>248157+9932+11850.37+147.91</f>
        <v>270087.27999999997</v>
      </c>
    </row>
    <row r="267" spans="2:17" ht="25.5">
      <c r="B267" s="14" t="s">
        <v>79</v>
      </c>
      <c r="C267" s="6">
        <v>551</v>
      </c>
      <c r="D267" s="6">
        <v>551</v>
      </c>
      <c r="E267" s="6">
        <v>551</v>
      </c>
      <c r="F267" s="15" t="s">
        <v>183</v>
      </c>
      <c r="G267" s="13"/>
      <c r="H267" s="9"/>
      <c r="I267" s="9"/>
      <c r="J267" s="9"/>
      <c r="K267" s="36"/>
      <c r="L267" s="41"/>
      <c r="M267" s="36"/>
      <c r="N267" s="9"/>
      <c r="O267" s="36"/>
      <c r="P267" s="9"/>
      <c r="Q267" s="9">
        <f>Q268+Q289</f>
        <v>13918196.329999998</v>
      </c>
    </row>
    <row r="268" spans="2:17" ht="25.5">
      <c r="B268" s="16" t="s">
        <v>95</v>
      </c>
      <c r="C268" s="17">
        <v>551</v>
      </c>
      <c r="D268" s="6">
        <v>551</v>
      </c>
      <c r="E268" s="6">
        <v>551</v>
      </c>
      <c r="F268" s="15" t="s">
        <v>184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Q269+Q277+Q291</f>
        <v>13918196.329999998</v>
      </c>
    </row>
    <row r="269" spans="2:17" ht="25.5">
      <c r="B269" s="19" t="s">
        <v>85</v>
      </c>
      <c r="C269" s="17">
        <v>551</v>
      </c>
      <c r="D269" s="6">
        <v>551</v>
      </c>
      <c r="E269" s="6">
        <v>551</v>
      </c>
      <c r="F269" s="15" t="s">
        <v>185</v>
      </c>
      <c r="G269" s="13"/>
      <c r="H269" s="10"/>
      <c r="I269" s="10"/>
      <c r="J269" s="10"/>
      <c r="K269" s="36"/>
      <c r="L269" s="42"/>
      <c r="M269" s="36"/>
      <c r="N269" s="10"/>
      <c r="O269" s="36"/>
      <c r="P269" s="9"/>
      <c r="Q269" s="10">
        <f>Q270+Q271+Q273+Q274+Q275+Q272+Q276</f>
        <v>13840196.329999998</v>
      </c>
    </row>
    <row r="270" spans="2:17" ht="25.5">
      <c r="B270" s="16" t="s">
        <v>245</v>
      </c>
      <c r="C270" s="17"/>
      <c r="D270" s="6"/>
      <c r="E270" s="6"/>
      <c r="F270" s="15" t="s">
        <v>185</v>
      </c>
      <c r="G270" s="13" t="s">
        <v>78</v>
      </c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8160830+330000-23205.39-48000</f>
        <v>8419624.61</v>
      </c>
    </row>
    <row r="271" spans="2:17" ht="25.5">
      <c r="B271" s="19" t="s">
        <v>86</v>
      </c>
      <c r="C271" s="17"/>
      <c r="D271" s="6"/>
      <c r="E271" s="6"/>
      <c r="F271" s="15" t="s">
        <v>185</v>
      </c>
      <c r="G271" s="13" t="s">
        <v>82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f>180000+30000+10000</f>
        <v>220000</v>
      </c>
    </row>
    <row r="272" spans="2:17" ht="56.25" customHeight="1">
      <c r="B272" s="19" t="s">
        <v>213</v>
      </c>
      <c r="C272" s="17"/>
      <c r="D272" s="6"/>
      <c r="E272" s="6"/>
      <c r="F272" s="15" t="s">
        <v>185</v>
      </c>
      <c r="G272" s="13" t="s">
        <v>212</v>
      </c>
      <c r="H272" s="10"/>
      <c r="I272" s="10"/>
      <c r="J272" s="10"/>
      <c r="K272" s="36"/>
      <c r="L272" s="42"/>
      <c r="M272" s="36"/>
      <c r="N272" s="10"/>
      <c r="O272" s="36"/>
      <c r="P272" s="9"/>
      <c r="Q272" s="10">
        <f>2464570+100000-11850.37+48000-147.91</f>
        <v>2600571.7199999997</v>
      </c>
    </row>
    <row r="273" spans="2:17" ht="25.5">
      <c r="B273" s="19" t="s">
        <v>92</v>
      </c>
      <c r="C273" s="17"/>
      <c r="D273" s="6"/>
      <c r="E273" s="6"/>
      <c r="F273" s="15" t="s">
        <v>185</v>
      </c>
      <c r="G273" s="13" t="s">
        <v>89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>
        <f>2500000-30000-10000</f>
        <v>2460000</v>
      </c>
    </row>
    <row r="274" spans="2:17" ht="25.5">
      <c r="B274" s="19" t="s">
        <v>96</v>
      </c>
      <c r="C274" s="17"/>
      <c r="D274" s="6"/>
      <c r="E274" s="6"/>
      <c r="F274" s="15" t="s">
        <v>185</v>
      </c>
      <c r="G274" s="13" t="s">
        <v>93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100000</v>
      </c>
    </row>
    <row r="275" spans="2:17" ht="12.75">
      <c r="B275" s="19" t="s">
        <v>246</v>
      </c>
      <c r="C275" s="17"/>
      <c r="D275" s="6"/>
      <c r="E275" s="6"/>
      <c r="F275" s="15" t="s">
        <v>185</v>
      </c>
      <c r="G275" s="13" t="s">
        <v>94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>
        <v>20000</v>
      </c>
    </row>
    <row r="276" spans="2:17" ht="12.75">
      <c r="B276" s="19" t="s">
        <v>216</v>
      </c>
      <c r="C276" s="17"/>
      <c r="D276" s="6"/>
      <c r="E276" s="6"/>
      <c r="F276" s="15" t="s">
        <v>185</v>
      </c>
      <c r="G276" s="13" t="s">
        <v>215</v>
      </c>
      <c r="H276" s="10"/>
      <c r="I276" s="10"/>
      <c r="J276" s="10"/>
      <c r="K276" s="36"/>
      <c r="L276" s="42"/>
      <c r="M276" s="36"/>
      <c r="N276" s="10"/>
      <c r="O276" s="36"/>
      <c r="P276" s="9"/>
      <c r="Q276" s="10">
        <v>20000</v>
      </c>
    </row>
    <row r="277" spans="2:17" ht="25.5">
      <c r="B277" s="19" t="s">
        <v>97</v>
      </c>
      <c r="C277" s="17"/>
      <c r="D277" s="6"/>
      <c r="E277" s="6"/>
      <c r="F277" s="15" t="s">
        <v>186</v>
      </c>
      <c r="G277" s="13"/>
      <c r="H277" s="10"/>
      <c r="I277" s="10"/>
      <c r="J277" s="10"/>
      <c r="K277" s="36"/>
      <c r="L277" s="42"/>
      <c r="M277" s="36"/>
      <c r="N277" s="10"/>
      <c r="O277" s="36"/>
      <c r="P277" s="9"/>
      <c r="Q277" s="10">
        <f>Q278</f>
        <v>75000</v>
      </c>
    </row>
    <row r="278" spans="2:17" ht="25.5">
      <c r="B278" s="19" t="s">
        <v>92</v>
      </c>
      <c r="C278" s="17"/>
      <c r="D278" s="6">
        <v>551</v>
      </c>
      <c r="E278" s="6">
        <v>551</v>
      </c>
      <c r="F278" s="15" t="s">
        <v>186</v>
      </c>
      <c r="G278" s="13" t="s">
        <v>89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v>75000</v>
      </c>
    </row>
    <row r="279" spans="2:17" ht="12.75" hidden="1">
      <c r="B279" s="19" t="s">
        <v>149</v>
      </c>
      <c r="C279" s="17"/>
      <c r="D279" s="6"/>
      <c r="E279" s="6"/>
      <c r="F279" s="15" t="s">
        <v>187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0</v>
      </c>
    </row>
    <row r="280" spans="2:17" ht="12.75" hidden="1">
      <c r="B280" s="19" t="s">
        <v>150</v>
      </c>
      <c r="C280" s="17"/>
      <c r="D280" s="6"/>
      <c r="E280" s="6"/>
      <c r="F280" s="15" t="s">
        <v>188</v>
      </c>
      <c r="G280" s="13"/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</f>
        <v>0</v>
      </c>
    </row>
    <row r="281" spans="2:17" ht="25.5" hidden="1">
      <c r="B281" s="19" t="s">
        <v>92</v>
      </c>
      <c r="C281" s="17"/>
      <c r="D281" s="6"/>
      <c r="E281" s="6"/>
      <c r="F281" s="15" t="s">
        <v>188</v>
      </c>
      <c r="G281" s="13" t="s">
        <v>89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/>
    </row>
    <row r="282" spans="2:17" ht="25.5" hidden="1">
      <c r="B282" s="19" t="s">
        <v>232</v>
      </c>
      <c r="C282" s="17"/>
      <c r="D282" s="6"/>
      <c r="E282" s="6"/>
      <c r="F282" s="15" t="s">
        <v>231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0</v>
      </c>
    </row>
    <row r="283" spans="2:17" ht="25.5" hidden="1">
      <c r="B283" s="19" t="s">
        <v>92</v>
      </c>
      <c r="C283" s="17"/>
      <c r="D283" s="6"/>
      <c r="E283" s="6"/>
      <c r="F283" s="15" t="s">
        <v>231</v>
      </c>
      <c r="G283" s="13" t="s">
        <v>89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/>
    </row>
    <row r="284" spans="2:17" ht="25.5" hidden="1">
      <c r="B284" s="19" t="s">
        <v>234</v>
      </c>
      <c r="C284" s="17"/>
      <c r="D284" s="6"/>
      <c r="E284" s="6"/>
      <c r="F284" s="15" t="s">
        <v>233</v>
      </c>
      <c r="G284" s="13"/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</f>
        <v>0</v>
      </c>
    </row>
    <row r="285" spans="2:17" ht="25.5" hidden="1">
      <c r="B285" s="19" t="s">
        <v>92</v>
      </c>
      <c r="C285" s="17"/>
      <c r="D285" s="6"/>
      <c r="E285" s="6"/>
      <c r="F285" s="15" t="s">
        <v>233</v>
      </c>
      <c r="G285" s="13" t="s">
        <v>89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/>
    </row>
    <row r="286" spans="2:17" ht="12.75">
      <c r="B286" s="22" t="s">
        <v>99</v>
      </c>
      <c r="C286" s="17">
        <v>551</v>
      </c>
      <c r="D286" s="6">
        <v>551</v>
      </c>
      <c r="E286" s="6">
        <v>551</v>
      </c>
      <c r="F286" s="13" t="s">
        <v>189</v>
      </c>
      <c r="G286" s="13"/>
      <c r="H286" s="10">
        <f>H287</f>
        <v>10000</v>
      </c>
      <c r="I286" s="10">
        <f>I287</f>
        <v>50000</v>
      </c>
      <c r="J286" s="10">
        <f>J287</f>
        <v>50000</v>
      </c>
      <c r="K286" s="36">
        <f>J286-H286</f>
        <v>40000</v>
      </c>
      <c r="L286" s="42">
        <f>L287</f>
        <v>0</v>
      </c>
      <c r="M286" s="36">
        <f>J286-I286</f>
        <v>0</v>
      </c>
      <c r="N286" s="10">
        <f>N287</f>
        <v>50000</v>
      </c>
      <c r="O286" s="36">
        <f>N286-J286</f>
        <v>0</v>
      </c>
      <c r="P286" s="9" t="e">
        <f>#REF!-J286</f>
        <v>#REF!</v>
      </c>
      <c r="Q286" s="10">
        <f>Q287</f>
        <v>567.4000000000015</v>
      </c>
    </row>
    <row r="287" spans="2:17" ht="12.75">
      <c r="B287" s="22" t="s">
        <v>99</v>
      </c>
      <c r="C287" s="17">
        <v>551</v>
      </c>
      <c r="D287" s="6">
        <v>551</v>
      </c>
      <c r="E287" s="6">
        <v>551</v>
      </c>
      <c r="F287" s="13" t="s">
        <v>190</v>
      </c>
      <c r="G287" s="13"/>
      <c r="H287" s="10">
        <v>10000</v>
      </c>
      <c r="I287" s="10">
        <v>50000</v>
      </c>
      <c r="J287" s="10">
        <v>50000</v>
      </c>
      <c r="K287" s="36">
        <f>J287-H287</f>
        <v>40000</v>
      </c>
      <c r="L287" s="42"/>
      <c r="M287" s="36">
        <f>J287-I287</f>
        <v>0</v>
      </c>
      <c r="N287" s="10">
        <v>50000</v>
      </c>
      <c r="O287" s="36">
        <f>N287-J287</f>
        <v>0</v>
      </c>
      <c r="P287" s="9" t="e">
        <f>#REF!-J287</f>
        <v>#REF!</v>
      </c>
      <c r="Q287" s="10">
        <f>Q288</f>
        <v>567.4000000000015</v>
      </c>
    </row>
    <row r="288" spans="2:17" ht="12.75">
      <c r="B288" s="22" t="s">
        <v>101</v>
      </c>
      <c r="C288" s="17"/>
      <c r="D288" s="6"/>
      <c r="E288" s="6"/>
      <c r="F288" s="13" t="s">
        <v>190</v>
      </c>
      <c r="G288" s="13" t="s">
        <v>100</v>
      </c>
      <c r="H288" s="10"/>
      <c r="I288" s="10"/>
      <c r="J288" s="10"/>
      <c r="K288" s="36"/>
      <c r="L288" s="42"/>
      <c r="M288" s="36"/>
      <c r="N288" s="10"/>
      <c r="O288" s="36"/>
      <c r="P288" s="9"/>
      <c r="Q288" s="10">
        <f>50000-49432.6</f>
        <v>567.4000000000015</v>
      </c>
    </row>
    <row r="289" spans="2:17" ht="12.75">
      <c r="B289" s="19" t="s">
        <v>122</v>
      </c>
      <c r="C289" s="17"/>
      <c r="D289" s="6"/>
      <c r="E289" s="6"/>
      <c r="F289" s="13" t="s">
        <v>255</v>
      </c>
      <c r="G289" s="13"/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Q290</f>
        <v>0</v>
      </c>
    </row>
    <row r="290" spans="2:17" ht="76.5">
      <c r="B290" s="19" t="s">
        <v>224</v>
      </c>
      <c r="C290" s="17"/>
      <c r="D290" s="6"/>
      <c r="E290" s="6"/>
      <c r="F290" s="13" t="s">
        <v>255</v>
      </c>
      <c r="G290" s="13" t="s">
        <v>223</v>
      </c>
      <c r="H290" s="10"/>
      <c r="I290" s="10"/>
      <c r="J290" s="10"/>
      <c r="K290" s="36"/>
      <c r="L290" s="42"/>
      <c r="M290" s="36"/>
      <c r="N290" s="10"/>
      <c r="O290" s="36"/>
      <c r="P290" s="9"/>
      <c r="Q290" s="10">
        <v>0</v>
      </c>
    </row>
    <row r="291" spans="2:17" ht="19.5" customHeight="1">
      <c r="B291" s="19" t="s">
        <v>260</v>
      </c>
      <c r="C291" s="17"/>
      <c r="D291" s="6"/>
      <c r="E291" s="6"/>
      <c r="F291" s="13" t="s">
        <v>274</v>
      </c>
      <c r="G291" s="13"/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Q292+Q293</f>
        <v>3000</v>
      </c>
    </row>
    <row r="292" spans="2:17" ht="25.5">
      <c r="B292" s="19" t="s">
        <v>92</v>
      </c>
      <c r="C292" s="17"/>
      <c r="D292" s="6"/>
      <c r="E292" s="6"/>
      <c r="F292" s="13" t="s">
        <v>274</v>
      </c>
      <c r="G292" s="13" t="s">
        <v>89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f>3000-400</f>
        <v>2600</v>
      </c>
    </row>
    <row r="293" spans="2:17" ht="12.75">
      <c r="B293" s="19" t="s">
        <v>216</v>
      </c>
      <c r="C293" s="17"/>
      <c r="D293" s="6"/>
      <c r="E293" s="6"/>
      <c r="F293" s="13"/>
      <c r="G293" s="13" t="s">
        <v>215</v>
      </c>
      <c r="H293" s="10"/>
      <c r="I293" s="10"/>
      <c r="J293" s="10"/>
      <c r="K293" s="36"/>
      <c r="L293" s="42"/>
      <c r="M293" s="36"/>
      <c r="N293" s="10"/>
      <c r="O293" s="36"/>
      <c r="P293" s="9"/>
      <c r="Q293" s="10">
        <v>400</v>
      </c>
    </row>
    <row r="294" spans="2:17" ht="25.5">
      <c r="B294" s="22" t="s">
        <v>242</v>
      </c>
      <c r="C294" s="17"/>
      <c r="D294" s="6"/>
      <c r="E294" s="6"/>
      <c r="F294" s="13" t="s">
        <v>241</v>
      </c>
      <c r="G294" s="13"/>
      <c r="H294" s="10"/>
      <c r="I294" s="10"/>
      <c r="J294" s="10"/>
      <c r="K294" s="36"/>
      <c r="L294" s="42"/>
      <c r="M294" s="36"/>
      <c r="N294" s="10"/>
      <c r="O294" s="36"/>
      <c r="P294" s="9"/>
      <c r="Q294" s="10">
        <f>Q295+Q296+Q297</f>
        <v>741800</v>
      </c>
    </row>
    <row r="295" spans="2:17" ht="25.5">
      <c r="B295" s="16" t="s">
        <v>245</v>
      </c>
      <c r="C295" s="17"/>
      <c r="D295" s="6"/>
      <c r="E295" s="6"/>
      <c r="F295" s="13" t="s">
        <v>241</v>
      </c>
      <c r="G295" s="13" t="s">
        <v>78</v>
      </c>
      <c r="H295" s="10"/>
      <c r="I295" s="10"/>
      <c r="J295" s="10"/>
      <c r="K295" s="36"/>
      <c r="L295" s="42"/>
      <c r="M295" s="36"/>
      <c r="N295" s="10"/>
      <c r="O295" s="36"/>
      <c r="P295" s="9"/>
      <c r="Q295" s="10">
        <f>523502+5981.5</f>
        <v>529483.5</v>
      </c>
    </row>
    <row r="296" spans="2:17" ht="38.25">
      <c r="B296" s="19" t="s">
        <v>213</v>
      </c>
      <c r="C296" s="17"/>
      <c r="D296" s="6"/>
      <c r="E296" s="6"/>
      <c r="F296" s="13" t="s">
        <v>241</v>
      </c>
      <c r="G296" s="13" t="s">
        <v>212</v>
      </c>
      <c r="H296" s="10"/>
      <c r="I296" s="10"/>
      <c r="J296" s="10"/>
      <c r="K296" s="36"/>
      <c r="L296" s="42"/>
      <c r="M296" s="36"/>
      <c r="N296" s="10"/>
      <c r="O296" s="36"/>
      <c r="P296" s="9"/>
      <c r="Q296" s="10">
        <f>158098-5981.5</f>
        <v>152116.5</v>
      </c>
    </row>
    <row r="297" spans="2:17" ht="25.5">
      <c r="B297" s="19" t="s">
        <v>92</v>
      </c>
      <c r="C297" s="17"/>
      <c r="D297" s="6"/>
      <c r="E297" s="6"/>
      <c r="F297" s="13" t="s">
        <v>241</v>
      </c>
      <c r="G297" s="13" t="s">
        <v>89</v>
      </c>
      <c r="H297" s="10"/>
      <c r="I297" s="10"/>
      <c r="J297" s="10"/>
      <c r="K297" s="36"/>
      <c r="L297" s="42"/>
      <c r="M297" s="36"/>
      <c r="N297" s="10"/>
      <c r="O297" s="36"/>
      <c r="P297" s="9"/>
      <c r="Q297" s="10">
        <v>60200</v>
      </c>
    </row>
    <row r="298" spans="2:17" ht="76.5">
      <c r="B298" s="56" t="s">
        <v>63</v>
      </c>
      <c r="C298" s="17"/>
      <c r="D298" s="6">
        <v>551</v>
      </c>
      <c r="E298" s="6">
        <v>551</v>
      </c>
      <c r="F298" s="13" t="s">
        <v>191</v>
      </c>
      <c r="G298" s="13"/>
      <c r="H298" s="10"/>
      <c r="I298" s="10"/>
      <c r="J298" s="10">
        <f>J299</f>
        <v>30000</v>
      </c>
      <c r="K298" s="36"/>
      <c r="L298" s="42"/>
      <c r="M298" s="36"/>
      <c r="N298" s="10"/>
      <c r="O298" s="36"/>
      <c r="P298" s="9" t="e">
        <f>#REF!-J298</f>
        <v>#REF!</v>
      </c>
      <c r="Q298" s="10">
        <f>Q299</f>
        <v>30000</v>
      </c>
    </row>
    <row r="299" spans="2:17" ht="12.75">
      <c r="B299" s="22" t="s">
        <v>248</v>
      </c>
      <c r="C299" s="17"/>
      <c r="D299" s="6">
        <v>551</v>
      </c>
      <c r="E299" s="6">
        <v>551</v>
      </c>
      <c r="F299" s="13" t="s">
        <v>191</v>
      </c>
      <c r="G299" s="13" t="s">
        <v>6</v>
      </c>
      <c r="H299" s="10"/>
      <c r="I299" s="10"/>
      <c r="J299" s="10">
        <v>30000</v>
      </c>
      <c r="K299" s="36"/>
      <c r="L299" s="42"/>
      <c r="M299" s="36"/>
      <c r="N299" s="10"/>
      <c r="O299" s="36">
        <f>N299-J299</f>
        <v>-30000</v>
      </c>
      <c r="P299" s="9" t="e">
        <f>#REF!-J299</f>
        <v>#REF!</v>
      </c>
      <c r="Q299" s="10">
        <f>Q300</f>
        <v>30000</v>
      </c>
    </row>
    <row r="300" spans="2:17" ht="12.75">
      <c r="B300" s="22" t="s">
        <v>38</v>
      </c>
      <c r="C300" s="17"/>
      <c r="D300" s="6"/>
      <c r="E300" s="6"/>
      <c r="F300" s="13" t="s">
        <v>191</v>
      </c>
      <c r="G300" s="13" t="s">
        <v>105</v>
      </c>
      <c r="H300" s="10"/>
      <c r="I300" s="10"/>
      <c r="J300" s="10"/>
      <c r="K300" s="36"/>
      <c r="L300" s="42"/>
      <c r="M300" s="36"/>
      <c r="N300" s="10"/>
      <c r="O300" s="36"/>
      <c r="P300" s="9"/>
      <c r="Q300" s="10">
        <v>30000</v>
      </c>
    </row>
    <row r="301" spans="2:17" ht="12.75">
      <c r="B301" s="22" t="s">
        <v>327</v>
      </c>
      <c r="C301" s="17"/>
      <c r="D301" s="6"/>
      <c r="E301" s="6"/>
      <c r="F301" s="58" t="s">
        <v>331</v>
      </c>
      <c r="G301" s="8"/>
      <c r="H301" s="10"/>
      <c r="I301" s="10"/>
      <c r="J301" s="10"/>
      <c r="K301" s="36"/>
      <c r="L301" s="42"/>
      <c r="M301" s="36"/>
      <c r="N301" s="10"/>
      <c r="O301" s="36"/>
      <c r="P301" s="9"/>
      <c r="Q301" s="10">
        <f>Q302+Q305</f>
        <v>850366</v>
      </c>
    </row>
    <row r="302" spans="2:17" ht="25.5">
      <c r="B302" s="22" t="s">
        <v>328</v>
      </c>
      <c r="C302" s="17"/>
      <c r="D302" s="6"/>
      <c r="E302" s="6"/>
      <c r="F302" s="58" t="s">
        <v>332</v>
      </c>
      <c r="G302" s="8"/>
      <c r="H302" s="10"/>
      <c r="I302" s="10"/>
      <c r="J302" s="10"/>
      <c r="K302" s="36"/>
      <c r="L302" s="42"/>
      <c r="M302" s="36"/>
      <c r="N302" s="10"/>
      <c r="O302" s="36"/>
      <c r="P302" s="9"/>
      <c r="Q302" s="10">
        <f>Q303</f>
        <v>100000</v>
      </c>
    </row>
    <row r="303" spans="2:17" ht="25.5">
      <c r="B303" s="22" t="s">
        <v>329</v>
      </c>
      <c r="C303" s="17"/>
      <c r="D303" s="6"/>
      <c r="E303" s="6"/>
      <c r="F303" s="58" t="s">
        <v>333</v>
      </c>
      <c r="G303" s="8"/>
      <c r="H303" s="10"/>
      <c r="I303" s="10"/>
      <c r="J303" s="10"/>
      <c r="K303" s="36"/>
      <c r="L303" s="42"/>
      <c r="M303" s="36"/>
      <c r="N303" s="10"/>
      <c r="O303" s="36"/>
      <c r="P303" s="9"/>
      <c r="Q303" s="10">
        <f>Q304</f>
        <v>100000</v>
      </c>
    </row>
    <row r="304" spans="2:17" ht="12.75">
      <c r="B304" s="19" t="s">
        <v>216</v>
      </c>
      <c r="C304" s="17"/>
      <c r="D304" s="6"/>
      <c r="E304" s="6"/>
      <c r="F304" s="58" t="s">
        <v>333</v>
      </c>
      <c r="G304" s="8" t="s">
        <v>215</v>
      </c>
      <c r="H304" s="10"/>
      <c r="I304" s="10"/>
      <c r="J304" s="10"/>
      <c r="K304" s="36"/>
      <c r="L304" s="42"/>
      <c r="M304" s="36"/>
      <c r="N304" s="10"/>
      <c r="O304" s="36"/>
      <c r="P304" s="9"/>
      <c r="Q304" s="10">
        <v>100000</v>
      </c>
    </row>
    <row r="305" spans="2:17" ht="25.5">
      <c r="B305" s="22" t="s">
        <v>330</v>
      </c>
      <c r="C305" s="17"/>
      <c r="D305" s="6"/>
      <c r="E305" s="6"/>
      <c r="F305" s="58" t="s">
        <v>334</v>
      </c>
      <c r="G305" s="8"/>
      <c r="H305" s="10"/>
      <c r="I305" s="10"/>
      <c r="J305" s="10"/>
      <c r="K305" s="36"/>
      <c r="L305" s="42"/>
      <c r="M305" s="36"/>
      <c r="N305" s="10"/>
      <c r="O305" s="36"/>
      <c r="P305" s="9"/>
      <c r="Q305" s="10">
        <f>Q306</f>
        <v>750366</v>
      </c>
    </row>
    <row r="306" spans="2:17" ht="38.25">
      <c r="B306" s="19" t="s">
        <v>251</v>
      </c>
      <c r="C306" s="17"/>
      <c r="D306" s="6"/>
      <c r="E306" s="6"/>
      <c r="F306" s="58" t="s">
        <v>335</v>
      </c>
      <c r="G306" s="8"/>
      <c r="H306" s="10"/>
      <c r="I306" s="10"/>
      <c r="J306" s="10"/>
      <c r="K306" s="36"/>
      <c r="L306" s="42"/>
      <c r="M306" s="36"/>
      <c r="N306" s="10"/>
      <c r="O306" s="36"/>
      <c r="P306" s="9"/>
      <c r="Q306" s="10">
        <f>Q307</f>
        <v>750366</v>
      </c>
    </row>
    <row r="307" spans="2:17" ht="25.5">
      <c r="B307" s="19" t="s">
        <v>92</v>
      </c>
      <c r="C307" s="17"/>
      <c r="D307" s="6"/>
      <c r="E307" s="6"/>
      <c r="F307" s="58" t="s">
        <v>335</v>
      </c>
      <c r="G307" s="8" t="s">
        <v>89</v>
      </c>
      <c r="H307" s="10"/>
      <c r="I307" s="10"/>
      <c r="J307" s="10"/>
      <c r="K307" s="36"/>
      <c r="L307" s="42"/>
      <c r="M307" s="36"/>
      <c r="N307" s="10"/>
      <c r="O307" s="36"/>
      <c r="P307" s="9"/>
      <c r="Q307" s="10">
        <v>750366</v>
      </c>
    </row>
    <row r="308" spans="2:17" ht="12.75">
      <c r="B308" s="26" t="s">
        <v>118</v>
      </c>
      <c r="C308" s="17"/>
      <c r="D308" s="6"/>
      <c r="E308" s="6"/>
      <c r="F308" s="13" t="s">
        <v>192</v>
      </c>
      <c r="G308" s="13"/>
      <c r="H308" s="10"/>
      <c r="I308" s="10"/>
      <c r="J308" s="10"/>
      <c r="K308" s="36"/>
      <c r="L308" s="42"/>
      <c r="M308" s="36"/>
      <c r="N308" s="10"/>
      <c r="O308" s="36"/>
      <c r="P308" s="9"/>
      <c r="Q308" s="10">
        <f>Q311+Q315+Q309</f>
        <v>611309.01</v>
      </c>
    </row>
    <row r="309" spans="2:17" ht="12.75">
      <c r="B309" s="26" t="s">
        <v>286</v>
      </c>
      <c r="C309" s="17"/>
      <c r="D309" s="6"/>
      <c r="E309" s="6"/>
      <c r="F309" s="13" t="s">
        <v>285</v>
      </c>
      <c r="G309" s="13"/>
      <c r="H309" s="10"/>
      <c r="I309" s="10"/>
      <c r="J309" s="10"/>
      <c r="K309" s="36"/>
      <c r="L309" s="42"/>
      <c r="M309" s="36"/>
      <c r="N309" s="10"/>
      <c r="O309" s="36"/>
      <c r="P309" s="9"/>
      <c r="Q309" s="10">
        <f>Q310</f>
        <v>611309.01</v>
      </c>
    </row>
    <row r="310" spans="2:17" ht="25.5">
      <c r="B310" s="19" t="s">
        <v>92</v>
      </c>
      <c r="C310" s="17"/>
      <c r="D310" s="6"/>
      <c r="E310" s="6"/>
      <c r="F310" s="13" t="s">
        <v>285</v>
      </c>
      <c r="G310" s="13" t="s">
        <v>89</v>
      </c>
      <c r="H310" s="10"/>
      <c r="I310" s="10"/>
      <c r="J310" s="10"/>
      <c r="K310" s="36"/>
      <c r="L310" s="42"/>
      <c r="M310" s="36"/>
      <c r="N310" s="10"/>
      <c r="O310" s="36"/>
      <c r="P310" s="9"/>
      <c r="Q310" s="10">
        <v>611309.01</v>
      </c>
    </row>
    <row r="311" spans="2:17" ht="25.5">
      <c r="B311" s="26" t="s">
        <v>119</v>
      </c>
      <c r="C311" s="17"/>
      <c r="D311" s="6"/>
      <c r="E311" s="6"/>
      <c r="F311" s="13" t="s">
        <v>193</v>
      </c>
      <c r="G311" s="13"/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Q312</f>
        <v>0</v>
      </c>
    </row>
    <row r="312" spans="2:17" ht="25.5">
      <c r="B312" s="16" t="s">
        <v>90</v>
      </c>
      <c r="C312" s="17"/>
      <c r="D312" s="6"/>
      <c r="E312" s="6"/>
      <c r="F312" s="13" t="s">
        <v>193</v>
      </c>
      <c r="G312" s="13" t="s">
        <v>87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f>Q313</f>
        <v>0</v>
      </c>
    </row>
    <row r="313" spans="2:17" ht="25.5">
      <c r="B313" s="19" t="s">
        <v>91</v>
      </c>
      <c r="C313" s="17"/>
      <c r="D313" s="6"/>
      <c r="E313" s="6"/>
      <c r="F313" s="13" t="s">
        <v>193</v>
      </c>
      <c r="G313" s="13" t="s">
        <v>88</v>
      </c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Q314</f>
        <v>0</v>
      </c>
    </row>
    <row r="314" spans="2:17" ht="25.5">
      <c r="B314" s="19" t="s">
        <v>92</v>
      </c>
      <c r="C314" s="17"/>
      <c r="D314" s="6"/>
      <c r="E314" s="6"/>
      <c r="F314" s="13" t="s">
        <v>193</v>
      </c>
      <c r="G314" s="13" t="s">
        <v>89</v>
      </c>
      <c r="H314" s="10"/>
      <c r="I314" s="10"/>
      <c r="J314" s="10"/>
      <c r="K314" s="36"/>
      <c r="L314" s="42"/>
      <c r="M314" s="36"/>
      <c r="N314" s="10"/>
      <c r="O314" s="36"/>
      <c r="P314" s="9"/>
      <c r="Q314" s="10">
        <f>150000-150000</f>
        <v>0</v>
      </c>
    </row>
    <row r="315" spans="2:17" ht="12.75">
      <c r="B315" s="19" t="s">
        <v>122</v>
      </c>
      <c r="C315" s="17"/>
      <c r="D315" s="6"/>
      <c r="E315" s="6"/>
      <c r="F315" s="13" t="s">
        <v>265</v>
      </c>
      <c r="G315" s="13"/>
      <c r="H315" s="10"/>
      <c r="I315" s="10"/>
      <c r="J315" s="10"/>
      <c r="K315" s="36"/>
      <c r="L315" s="42"/>
      <c r="M315" s="36"/>
      <c r="N315" s="10"/>
      <c r="O315" s="36"/>
      <c r="P315" s="9"/>
      <c r="Q315" s="10">
        <f>Q316</f>
        <v>0</v>
      </c>
    </row>
    <row r="316" spans="2:17" ht="25.5">
      <c r="B316" s="19" t="s">
        <v>92</v>
      </c>
      <c r="C316" s="17"/>
      <c r="D316" s="6"/>
      <c r="E316" s="6"/>
      <c r="F316" s="13" t="s">
        <v>265</v>
      </c>
      <c r="G316" s="13" t="s">
        <v>89</v>
      </c>
      <c r="H316" s="10"/>
      <c r="I316" s="10"/>
      <c r="J316" s="10"/>
      <c r="K316" s="36"/>
      <c r="L316" s="42"/>
      <c r="M316" s="36"/>
      <c r="N316" s="10"/>
      <c r="O316" s="36"/>
      <c r="P316" s="9"/>
      <c r="Q316" s="10"/>
    </row>
    <row r="317" spans="2:17" ht="12.75">
      <c r="B317" s="21" t="s">
        <v>120</v>
      </c>
      <c r="C317" s="17"/>
      <c r="D317" s="6">
        <v>551</v>
      </c>
      <c r="E317" s="6">
        <v>551</v>
      </c>
      <c r="F317" s="24" t="s">
        <v>194</v>
      </c>
      <c r="G317" s="24"/>
      <c r="H317" s="29" t="e">
        <f>#REF!</f>
        <v>#REF!</v>
      </c>
      <c r="I317" s="29" t="e">
        <f>#REF!</f>
        <v>#REF!</v>
      </c>
      <c r="J317" s="29" t="e">
        <f>#REF!</f>
        <v>#REF!</v>
      </c>
      <c r="K317" s="36" t="e">
        <f>J317-H317</f>
        <v>#REF!</v>
      </c>
      <c r="L317" s="43" t="e">
        <f>#REF!</f>
        <v>#REF!</v>
      </c>
      <c r="M317" s="36" t="e">
        <f>J317-I317</f>
        <v>#REF!</v>
      </c>
      <c r="N317" s="29" t="e">
        <f>#REF!</f>
        <v>#REF!</v>
      </c>
      <c r="O317" s="36" t="e">
        <f>N317-J317</f>
        <v>#REF!</v>
      </c>
      <c r="P317" s="9" t="e">
        <f>#REF!-J317</f>
        <v>#REF!</v>
      </c>
      <c r="Q317" s="29">
        <f>Q318+Q322+Q327+Q335</f>
        <v>3491459</v>
      </c>
    </row>
    <row r="318" spans="2:17" ht="25.5">
      <c r="B318" s="21" t="s">
        <v>121</v>
      </c>
      <c r="C318" s="17"/>
      <c r="D318" s="6"/>
      <c r="E318" s="6"/>
      <c r="F318" s="24" t="s">
        <v>195</v>
      </c>
      <c r="G318" s="24"/>
      <c r="H318" s="29"/>
      <c r="I318" s="29"/>
      <c r="J318" s="29"/>
      <c r="K318" s="36"/>
      <c r="L318" s="43"/>
      <c r="M318" s="36"/>
      <c r="N318" s="29"/>
      <c r="O318" s="36"/>
      <c r="P318" s="9"/>
      <c r="Q318" s="29">
        <f>Q319</f>
        <v>100000</v>
      </c>
    </row>
    <row r="319" spans="2:17" ht="25.5">
      <c r="B319" s="16" t="s">
        <v>90</v>
      </c>
      <c r="C319" s="17"/>
      <c r="D319" s="6"/>
      <c r="E319" s="6"/>
      <c r="F319" s="24" t="s">
        <v>195</v>
      </c>
      <c r="G319" s="24" t="s">
        <v>87</v>
      </c>
      <c r="H319" s="29"/>
      <c r="I319" s="29"/>
      <c r="J319" s="29"/>
      <c r="K319" s="36"/>
      <c r="L319" s="43"/>
      <c r="M319" s="36"/>
      <c r="N319" s="29"/>
      <c r="O319" s="36"/>
      <c r="P319" s="9"/>
      <c r="Q319" s="29">
        <f>Q320</f>
        <v>100000</v>
      </c>
    </row>
    <row r="320" spans="2:17" ht="25.5">
      <c r="B320" s="19" t="s">
        <v>91</v>
      </c>
      <c r="C320" s="17"/>
      <c r="D320" s="6"/>
      <c r="E320" s="6"/>
      <c r="F320" s="24" t="s">
        <v>195</v>
      </c>
      <c r="G320" s="24" t="s">
        <v>88</v>
      </c>
      <c r="H320" s="29"/>
      <c r="I320" s="29"/>
      <c r="J320" s="29"/>
      <c r="K320" s="36"/>
      <c r="L320" s="43"/>
      <c r="M320" s="36"/>
      <c r="N320" s="29"/>
      <c r="O320" s="36"/>
      <c r="P320" s="9"/>
      <c r="Q320" s="29">
        <f>Q321</f>
        <v>100000</v>
      </c>
    </row>
    <row r="321" spans="2:17" ht="25.5">
      <c r="B321" s="19" t="s">
        <v>92</v>
      </c>
      <c r="C321" s="17"/>
      <c r="D321" s="6"/>
      <c r="E321" s="6"/>
      <c r="F321" s="24" t="s">
        <v>195</v>
      </c>
      <c r="G321" s="24" t="s">
        <v>89</v>
      </c>
      <c r="H321" s="29"/>
      <c r="I321" s="29"/>
      <c r="J321" s="29"/>
      <c r="K321" s="36"/>
      <c r="L321" s="43"/>
      <c r="M321" s="36"/>
      <c r="N321" s="29"/>
      <c r="O321" s="36"/>
      <c r="P321" s="9"/>
      <c r="Q321" s="29">
        <v>100000</v>
      </c>
    </row>
    <row r="322" spans="2:17" ht="12.75">
      <c r="B322" s="19" t="s">
        <v>11</v>
      </c>
      <c r="C322" s="17"/>
      <c r="D322" s="6"/>
      <c r="E322" s="6"/>
      <c r="F322" s="24" t="s">
        <v>196</v>
      </c>
      <c r="G322" s="24"/>
      <c r="H322" s="29"/>
      <c r="I322" s="29"/>
      <c r="J322" s="29"/>
      <c r="K322" s="36"/>
      <c r="L322" s="43"/>
      <c r="M322" s="36"/>
      <c r="N322" s="29"/>
      <c r="O322" s="36"/>
      <c r="P322" s="9"/>
      <c r="Q322" s="29">
        <f>Q323+Q326</f>
        <v>1141459</v>
      </c>
    </row>
    <row r="323" spans="2:17" ht="25.5">
      <c r="B323" s="16" t="s">
        <v>90</v>
      </c>
      <c r="C323" s="17"/>
      <c r="D323" s="6"/>
      <c r="E323" s="6"/>
      <c r="F323" s="24" t="s">
        <v>196</v>
      </c>
      <c r="G323" s="24" t="s">
        <v>87</v>
      </c>
      <c r="H323" s="29"/>
      <c r="I323" s="29"/>
      <c r="J323" s="29"/>
      <c r="K323" s="36"/>
      <c r="L323" s="43"/>
      <c r="M323" s="36"/>
      <c r="N323" s="29"/>
      <c r="O323" s="36"/>
      <c r="P323" s="9"/>
      <c r="Q323" s="29">
        <f>Q324</f>
        <v>1141459</v>
      </c>
    </row>
    <row r="324" spans="2:17" ht="25.5">
      <c r="B324" s="19" t="s">
        <v>91</v>
      </c>
      <c r="C324" s="17"/>
      <c r="D324" s="6"/>
      <c r="E324" s="6"/>
      <c r="F324" s="24" t="s">
        <v>196</v>
      </c>
      <c r="G324" s="24" t="s">
        <v>88</v>
      </c>
      <c r="H324" s="29"/>
      <c r="I324" s="29"/>
      <c r="J324" s="29"/>
      <c r="K324" s="36"/>
      <c r="L324" s="43"/>
      <c r="M324" s="36"/>
      <c r="N324" s="29"/>
      <c r="O324" s="36"/>
      <c r="P324" s="9"/>
      <c r="Q324" s="29">
        <f>Q325</f>
        <v>1141459</v>
      </c>
    </row>
    <row r="325" spans="2:17" ht="25.5">
      <c r="B325" s="19" t="s">
        <v>92</v>
      </c>
      <c r="C325" s="17"/>
      <c r="D325" s="6"/>
      <c r="E325" s="6"/>
      <c r="F325" s="24" t="s">
        <v>196</v>
      </c>
      <c r="G325" s="24" t="s">
        <v>89</v>
      </c>
      <c r="H325" s="29"/>
      <c r="I325" s="29"/>
      <c r="J325" s="29"/>
      <c r="K325" s="36"/>
      <c r="L325" s="43"/>
      <c r="M325" s="36"/>
      <c r="N325" s="29"/>
      <c r="O325" s="36"/>
      <c r="P325" s="9"/>
      <c r="Q325" s="29">
        <f>200000+400000+10000+370000+361459-200000</f>
        <v>1141459</v>
      </c>
    </row>
    <row r="326" spans="2:17" ht="38.25">
      <c r="B326" s="19" t="s">
        <v>237</v>
      </c>
      <c r="C326" s="17"/>
      <c r="D326" s="6"/>
      <c r="E326" s="6"/>
      <c r="F326" s="24" t="s">
        <v>196</v>
      </c>
      <c r="G326" s="24" t="s">
        <v>235</v>
      </c>
      <c r="H326" s="29"/>
      <c r="I326" s="29"/>
      <c r="J326" s="29"/>
      <c r="K326" s="36"/>
      <c r="L326" s="43"/>
      <c r="M326" s="36"/>
      <c r="N326" s="29"/>
      <c r="O326" s="36"/>
      <c r="P326" s="9"/>
      <c r="Q326" s="29">
        <v>0</v>
      </c>
    </row>
    <row r="327" spans="2:17" ht="12.75">
      <c r="B327" s="19" t="s">
        <v>122</v>
      </c>
      <c r="C327" s="17"/>
      <c r="D327" s="6"/>
      <c r="E327" s="6"/>
      <c r="F327" s="24" t="s">
        <v>197</v>
      </c>
      <c r="G327" s="24"/>
      <c r="H327" s="29"/>
      <c r="I327" s="29"/>
      <c r="J327" s="29"/>
      <c r="K327" s="36"/>
      <c r="L327" s="43"/>
      <c r="M327" s="36"/>
      <c r="N327" s="29"/>
      <c r="O327" s="36"/>
      <c r="P327" s="9"/>
      <c r="Q327" s="29">
        <f>Q328+Q332+Q334+Q333</f>
        <v>150000</v>
      </c>
    </row>
    <row r="328" spans="2:17" ht="25.5">
      <c r="B328" s="16" t="s">
        <v>90</v>
      </c>
      <c r="C328" s="17"/>
      <c r="D328" s="6"/>
      <c r="E328" s="6"/>
      <c r="F328" s="24" t="s">
        <v>197</v>
      </c>
      <c r="G328" s="24" t="s">
        <v>87</v>
      </c>
      <c r="H328" s="29"/>
      <c r="I328" s="29"/>
      <c r="J328" s="29"/>
      <c r="K328" s="36"/>
      <c r="L328" s="43"/>
      <c r="M328" s="36"/>
      <c r="N328" s="29"/>
      <c r="O328" s="36"/>
      <c r="P328" s="9"/>
      <c r="Q328" s="29">
        <f>Q329</f>
        <v>7760.399999999994</v>
      </c>
    </row>
    <row r="329" spans="2:17" ht="25.5">
      <c r="B329" s="19" t="s">
        <v>91</v>
      </c>
      <c r="C329" s="17"/>
      <c r="D329" s="6"/>
      <c r="E329" s="6"/>
      <c r="F329" s="24" t="s">
        <v>197</v>
      </c>
      <c r="G329" s="24" t="s">
        <v>88</v>
      </c>
      <c r="H329" s="29"/>
      <c r="I329" s="29"/>
      <c r="J329" s="29"/>
      <c r="K329" s="36"/>
      <c r="L329" s="43"/>
      <c r="M329" s="36"/>
      <c r="N329" s="29"/>
      <c r="O329" s="36"/>
      <c r="P329" s="9"/>
      <c r="Q329" s="29">
        <f>Q331+Q330</f>
        <v>7760.399999999994</v>
      </c>
    </row>
    <row r="330" spans="2:17" ht="25.5">
      <c r="B330" s="19" t="s">
        <v>278</v>
      </c>
      <c r="C330" s="17"/>
      <c r="D330" s="6"/>
      <c r="E330" s="6"/>
      <c r="F330" s="24" t="s">
        <v>197</v>
      </c>
      <c r="G330" s="24" t="s">
        <v>228</v>
      </c>
      <c r="H330" s="29"/>
      <c r="I330" s="29"/>
      <c r="J330" s="29"/>
      <c r="K330" s="36"/>
      <c r="L330" s="43"/>
      <c r="M330" s="36"/>
      <c r="N330" s="29"/>
      <c r="O330" s="36"/>
      <c r="P330" s="9"/>
      <c r="Q330" s="29">
        <v>0</v>
      </c>
    </row>
    <row r="331" spans="2:17" ht="25.5">
      <c r="B331" s="19" t="s">
        <v>92</v>
      </c>
      <c r="C331" s="17"/>
      <c r="D331" s="6"/>
      <c r="E331" s="6"/>
      <c r="F331" s="24" t="s">
        <v>197</v>
      </c>
      <c r="G331" s="24" t="s">
        <v>89</v>
      </c>
      <c r="H331" s="29"/>
      <c r="I331" s="29"/>
      <c r="J331" s="29"/>
      <c r="K331" s="36"/>
      <c r="L331" s="43"/>
      <c r="M331" s="36"/>
      <c r="N331" s="29"/>
      <c r="O331" s="36"/>
      <c r="P331" s="9"/>
      <c r="Q331" s="29">
        <f>650000-600-27000-300000-70300-150000-4339.6-50000-40000</f>
        <v>7760.399999999994</v>
      </c>
    </row>
    <row r="332" spans="2:17" ht="38.25">
      <c r="B332" s="19" t="s">
        <v>244</v>
      </c>
      <c r="C332" s="17"/>
      <c r="D332" s="6"/>
      <c r="E332" s="6"/>
      <c r="F332" s="24" t="s">
        <v>197</v>
      </c>
      <c r="G332" s="24" t="s">
        <v>109</v>
      </c>
      <c r="H332" s="29"/>
      <c r="I332" s="29"/>
      <c r="J332" s="29"/>
      <c r="K332" s="36"/>
      <c r="L332" s="43"/>
      <c r="M332" s="36"/>
      <c r="N332" s="29"/>
      <c r="O332" s="36"/>
      <c r="P332" s="9"/>
      <c r="Q332" s="29"/>
    </row>
    <row r="333" spans="2:17" ht="76.5">
      <c r="B333" s="19" t="s">
        <v>224</v>
      </c>
      <c r="C333" s="17"/>
      <c r="D333" s="6"/>
      <c r="E333" s="6"/>
      <c r="F333" s="24" t="s">
        <v>197</v>
      </c>
      <c r="G333" s="24" t="s">
        <v>223</v>
      </c>
      <c r="H333" s="29"/>
      <c r="I333" s="29"/>
      <c r="J333" s="29"/>
      <c r="K333" s="36"/>
      <c r="L333" s="43"/>
      <c r="M333" s="36"/>
      <c r="N333" s="29"/>
      <c r="O333" s="36"/>
      <c r="P333" s="9"/>
      <c r="Q333" s="29">
        <f>600+27000+70300+4339.6</f>
        <v>102239.6</v>
      </c>
    </row>
    <row r="334" spans="2:17" ht="12.75">
      <c r="B334" s="19" t="s">
        <v>216</v>
      </c>
      <c r="C334" s="17"/>
      <c r="D334" s="6"/>
      <c r="E334" s="6"/>
      <c r="F334" s="24" t="s">
        <v>197</v>
      </c>
      <c r="G334" s="24" t="s">
        <v>215</v>
      </c>
      <c r="H334" s="29"/>
      <c r="I334" s="29"/>
      <c r="J334" s="29"/>
      <c r="K334" s="36"/>
      <c r="L334" s="43"/>
      <c r="M334" s="36"/>
      <c r="N334" s="29"/>
      <c r="O334" s="36"/>
      <c r="P334" s="9"/>
      <c r="Q334" s="29">
        <v>40000</v>
      </c>
    </row>
    <row r="335" spans="2:17" ht="25.5">
      <c r="B335" s="19" t="s">
        <v>145</v>
      </c>
      <c r="C335" s="17"/>
      <c r="D335" s="6"/>
      <c r="E335" s="6"/>
      <c r="F335" s="24" t="s">
        <v>198</v>
      </c>
      <c r="G335" s="24"/>
      <c r="H335" s="29"/>
      <c r="I335" s="29"/>
      <c r="J335" s="29"/>
      <c r="K335" s="36"/>
      <c r="L335" s="43"/>
      <c r="M335" s="36"/>
      <c r="N335" s="29"/>
      <c r="O335" s="36"/>
      <c r="P335" s="9"/>
      <c r="Q335" s="29">
        <f>Q336</f>
        <v>2100000</v>
      </c>
    </row>
    <row r="336" spans="2:17" ht="25.5">
      <c r="B336" s="19" t="s">
        <v>92</v>
      </c>
      <c r="C336" s="17"/>
      <c r="D336" s="6"/>
      <c r="E336" s="6"/>
      <c r="F336" s="24" t="s">
        <v>198</v>
      </c>
      <c r="G336" s="24" t="s">
        <v>89</v>
      </c>
      <c r="H336" s="29"/>
      <c r="I336" s="29"/>
      <c r="J336" s="29"/>
      <c r="K336" s="36"/>
      <c r="L336" s="43"/>
      <c r="M336" s="36"/>
      <c r="N336" s="29"/>
      <c r="O336" s="36"/>
      <c r="P336" s="9"/>
      <c r="Q336" s="29">
        <v>2100000</v>
      </c>
    </row>
    <row r="337" spans="2:17" ht="12.75">
      <c r="B337" s="26" t="s">
        <v>123</v>
      </c>
      <c r="C337" s="17"/>
      <c r="D337" s="6"/>
      <c r="E337" s="6"/>
      <c r="F337" s="23" t="s">
        <v>199</v>
      </c>
      <c r="G337" s="23"/>
      <c r="H337" s="9"/>
      <c r="I337" s="9"/>
      <c r="J337" s="9"/>
      <c r="K337" s="36"/>
      <c r="L337" s="41"/>
      <c r="M337" s="36"/>
      <c r="N337" s="9"/>
      <c r="O337" s="36"/>
      <c r="P337" s="9"/>
      <c r="Q337" s="9">
        <f>Q344+Q338+Q340</f>
        <v>100000</v>
      </c>
    </row>
    <row r="338" spans="2:17" ht="12.75" hidden="1">
      <c r="B338" s="26" t="s">
        <v>230</v>
      </c>
      <c r="C338" s="17"/>
      <c r="D338" s="6"/>
      <c r="E338" s="6"/>
      <c r="F338" s="23" t="s">
        <v>227</v>
      </c>
      <c r="G338" s="23"/>
      <c r="H338" s="9"/>
      <c r="I338" s="9"/>
      <c r="J338" s="9"/>
      <c r="K338" s="36"/>
      <c r="L338" s="41"/>
      <c r="M338" s="36"/>
      <c r="N338" s="9"/>
      <c r="O338" s="36"/>
      <c r="P338" s="9"/>
      <c r="Q338" s="9">
        <f>Q339</f>
        <v>0</v>
      </c>
    </row>
    <row r="339" spans="2:17" ht="25.5" hidden="1">
      <c r="B339" s="26" t="s">
        <v>229</v>
      </c>
      <c r="C339" s="17"/>
      <c r="D339" s="6"/>
      <c r="E339" s="6"/>
      <c r="F339" s="23" t="s">
        <v>227</v>
      </c>
      <c r="G339" s="23" t="s">
        <v>228</v>
      </c>
      <c r="H339" s="9"/>
      <c r="I339" s="9"/>
      <c r="J339" s="9"/>
      <c r="K339" s="36"/>
      <c r="L339" s="41"/>
      <c r="M339" s="36"/>
      <c r="N339" s="9"/>
      <c r="O339" s="36"/>
      <c r="P339" s="9"/>
      <c r="Q339" s="9"/>
    </row>
    <row r="340" spans="2:17" ht="12.75">
      <c r="B340" s="19" t="s">
        <v>122</v>
      </c>
      <c r="C340" s="17"/>
      <c r="D340" s="6"/>
      <c r="E340" s="6"/>
      <c r="F340" s="23" t="s">
        <v>289</v>
      </c>
      <c r="G340" s="23"/>
      <c r="H340" s="9"/>
      <c r="I340" s="9"/>
      <c r="J340" s="9"/>
      <c r="K340" s="36"/>
      <c r="L340" s="41"/>
      <c r="M340" s="36"/>
      <c r="N340" s="9"/>
      <c r="O340" s="36"/>
      <c r="P340" s="9"/>
      <c r="Q340" s="9">
        <f>Q341+Q343</f>
        <v>18424.690000000002</v>
      </c>
    </row>
    <row r="341" spans="2:17" ht="25.5">
      <c r="B341" s="19" t="s">
        <v>91</v>
      </c>
      <c r="C341" s="17"/>
      <c r="D341" s="6"/>
      <c r="E341" s="6"/>
      <c r="F341" s="23" t="s">
        <v>289</v>
      </c>
      <c r="G341" s="23" t="s">
        <v>88</v>
      </c>
      <c r="H341" s="9"/>
      <c r="I341" s="9"/>
      <c r="J341" s="9"/>
      <c r="K341" s="36"/>
      <c r="L341" s="41"/>
      <c r="M341" s="36"/>
      <c r="N341" s="9"/>
      <c r="O341" s="36"/>
      <c r="P341" s="9"/>
      <c r="Q341" s="9">
        <f>Q342</f>
        <v>15274.69</v>
      </c>
    </row>
    <row r="342" spans="2:17" ht="25.5">
      <c r="B342" s="19" t="s">
        <v>92</v>
      </c>
      <c r="C342" s="17"/>
      <c r="D342" s="6"/>
      <c r="E342" s="6"/>
      <c r="F342" s="23" t="s">
        <v>289</v>
      </c>
      <c r="G342" s="23" t="s">
        <v>89</v>
      </c>
      <c r="H342" s="9"/>
      <c r="I342" s="9"/>
      <c r="J342" s="9"/>
      <c r="K342" s="36"/>
      <c r="L342" s="41"/>
      <c r="M342" s="36"/>
      <c r="N342" s="9"/>
      <c r="O342" s="36"/>
      <c r="P342" s="9"/>
      <c r="Q342" s="9">
        <v>15274.69</v>
      </c>
    </row>
    <row r="343" spans="2:17" ht="76.5">
      <c r="B343" s="19" t="s">
        <v>224</v>
      </c>
      <c r="C343" s="17"/>
      <c r="D343" s="6"/>
      <c r="E343" s="6"/>
      <c r="F343" s="23" t="s">
        <v>289</v>
      </c>
      <c r="G343" s="23" t="s">
        <v>223</v>
      </c>
      <c r="H343" s="9"/>
      <c r="I343" s="9"/>
      <c r="J343" s="9"/>
      <c r="K343" s="36"/>
      <c r="L343" s="41"/>
      <c r="M343" s="36"/>
      <c r="N343" s="9"/>
      <c r="O343" s="36"/>
      <c r="P343" s="9"/>
      <c r="Q343" s="9">
        <f>3000+150</f>
        <v>3150</v>
      </c>
    </row>
    <row r="344" spans="2:17" ht="12.75">
      <c r="B344" s="26" t="s">
        <v>24</v>
      </c>
      <c r="C344" s="17"/>
      <c r="D344" s="6"/>
      <c r="E344" s="6"/>
      <c r="F344" s="23" t="s">
        <v>200</v>
      </c>
      <c r="G344" s="23"/>
      <c r="H344" s="9"/>
      <c r="I344" s="9"/>
      <c r="J344" s="9"/>
      <c r="K344" s="36"/>
      <c r="L344" s="41"/>
      <c r="M344" s="36"/>
      <c r="N344" s="9"/>
      <c r="O344" s="36"/>
      <c r="P344" s="9"/>
      <c r="Q344" s="9">
        <f>Q345+Q348</f>
        <v>81575.31</v>
      </c>
    </row>
    <row r="345" spans="2:17" ht="25.5">
      <c r="B345" s="16" t="s">
        <v>90</v>
      </c>
      <c r="C345" s="17"/>
      <c r="D345" s="6"/>
      <c r="E345" s="6"/>
      <c r="F345" s="23" t="s">
        <v>200</v>
      </c>
      <c r="G345" s="23" t="s">
        <v>87</v>
      </c>
      <c r="H345" s="9"/>
      <c r="I345" s="9"/>
      <c r="J345" s="9"/>
      <c r="K345" s="36"/>
      <c r="L345" s="41"/>
      <c r="M345" s="36"/>
      <c r="N345" s="9"/>
      <c r="O345" s="36"/>
      <c r="P345" s="9"/>
      <c r="Q345" s="9">
        <f>Q346</f>
        <v>81575.31</v>
      </c>
    </row>
    <row r="346" spans="2:17" ht="25.5">
      <c r="B346" s="19" t="s">
        <v>91</v>
      </c>
      <c r="C346" s="17"/>
      <c r="D346" s="6"/>
      <c r="E346" s="6"/>
      <c r="F346" s="23" t="s">
        <v>200</v>
      </c>
      <c r="G346" s="23" t="s">
        <v>88</v>
      </c>
      <c r="H346" s="9"/>
      <c r="I346" s="9"/>
      <c r="J346" s="9"/>
      <c r="K346" s="36"/>
      <c r="L346" s="41"/>
      <c r="M346" s="36"/>
      <c r="N346" s="9"/>
      <c r="O346" s="36"/>
      <c r="P346" s="9"/>
      <c r="Q346" s="9">
        <f>Q347</f>
        <v>81575.31</v>
      </c>
    </row>
    <row r="347" spans="2:17" ht="25.5">
      <c r="B347" s="19" t="s">
        <v>92</v>
      </c>
      <c r="C347" s="17"/>
      <c r="D347" s="6"/>
      <c r="E347" s="6"/>
      <c r="F347" s="23" t="s">
        <v>200</v>
      </c>
      <c r="G347" s="23" t="s">
        <v>89</v>
      </c>
      <c r="H347" s="9"/>
      <c r="I347" s="9"/>
      <c r="J347" s="9"/>
      <c r="K347" s="36"/>
      <c r="L347" s="41"/>
      <c r="M347" s="36"/>
      <c r="N347" s="9"/>
      <c r="O347" s="36"/>
      <c r="P347" s="9"/>
      <c r="Q347" s="9">
        <f>100000-18274.69-150</f>
        <v>81575.31</v>
      </c>
    </row>
    <row r="348" spans="2:17" ht="12.75">
      <c r="B348" s="19" t="s">
        <v>246</v>
      </c>
      <c r="C348" s="17"/>
      <c r="D348" s="6"/>
      <c r="E348" s="6"/>
      <c r="F348" s="23" t="s">
        <v>200</v>
      </c>
      <c r="G348" s="23" t="s">
        <v>94</v>
      </c>
      <c r="H348" s="9"/>
      <c r="I348" s="9"/>
      <c r="J348" s="9"/>
      <c r="K348" s="36"/>
      <c r="L348" s="41"/>
      <c r="M348" s="36"/>
      <c r="N348" s="9"/>
      <c r="O348" s="36"/>
      <c r="P348" s="9"/>
      <c r="Q348" s="9"/>
    </row>
    <row r="349" spans="2:17" ht="25.5">
      <c r="B349" s="19" t="s">
        <v>264</v>
      </c>
      <c r="C349" s="17"/>
      <c r="D349" s="6"/>
      <c r="E349" s="6"/>
      <c r="F349" s="13" t="s">
        <v>231</v>
      </c>
      <c r="G349" s="59"/>
      <c r="H349" s="10"/>
      <c r="I349" s="10"/>
      <c r="J349" s="10"/>
      <c r="K349" s="36"/>
      <c r="L349" s="42"/>
      <c r="M349" s="36"/>
      <c r="N349" s="10"/>
      <c r="O349" s="36"/>
      <c r="P349" s="9"/>
      <c r="Q349" s="10">
        <f>Q350</f>
        <v>0</v>
      </c>
    </row>
    <row r="350" spans="2:17" ht="25.5">
      <c r="B350" s="19" t="s">
        <v>92</v>
      </c>
      <c r="C350" s="17"/>
      <c r="D350" s="6"/>
      <c r="E350" s="6"/>
      <c r="F350" s="13" t="s">
        <v>231</v>
      </c>
      <c r="G350" s="59" t="s">
        <v>89</v>
      </c>
      <c r="H350" s="10"/>
      <c r="I350" s="10"/>
      <c r="J350" s="10"/>
      <c r="K350" s="36"/>
      <c r="L350" s="42"/>
      <c r="M350" s="36"/>
      <c r="N350" s="10"/>
      <c r="O350" s="36"/>
      <c r="P350" s="9"/>
      <c r="Q350" s="10"/>
    </row>
    <row r="351" spans="2:17" ht="25.5">
      <c r="B351" s="19" t="s">
        <v>234</v>
      </c>
      <c r="C351" s="17"/>
      <c r="D351" s="6"/>
      <c r="E351" s="6"/>
      <c r="F351" s="13" t="s">
        <v>314</v>
      </c>
      <c r="G351" s="59"/>
      <c r="H351" s="10"/>
      <c r="I351" s="10"/>
      <c r="J351" s="10"/>
      <c r="K351" s="36"/>
      <c r="L351" s="42"/>
      <c r="M351" s="36"/>
      <c r="N351" s="10"/>
      <c r="O351" s="36"/>
      <c r="P351" s="9"/>
      <c r="Q351" s="10">
        <f>Q352</f>
        <v>140000</v>
      </c>
    </row>
    <row r="352" spans="2:17" ht="25.5">
      <c r="B352" s="19" t="s">
        <v>92</v>
      </c>
      <c r="C352" s="17"/>
      <c r="D352" s="6"/>
      <c r="E352" s="6"/>
      <c r="F352" s="13" t="s">
        <v>314</v>
      </c>
      <c r="G352" s="59" t="s">
        <v>89</v>
      </c>
      <c r="H352" s="10"/>
      <c r="I352" s="10"/>
      <c r="J352" s="10"/>
      <c r="K352" s="36"/>
      <c r="L352" s="42"/>
      <c r="M352" s="36"/>
      <c r="N352" s="10"/>
      <c r="O352" s="36"/>
      <c r="P352" s="9"/>
      <c r="Q352" s="10">
        <v>140000</v>
      </c>
    </row>
    <row r="353" spans="2:17" ht="25.5">
      <c r="B353" s="14" t="s">
        <v>36</v>
      </c>
      <c r="C353" s="6">
        <v>551</v>
      </c>
      <c r="D353" s="6">
        <v>551</v>
      </c>
      <c r="E353" s="6">
        <v>551</v>
      </c>
      <c r="F353" s="15" t="s">
        <v>201</v>
      </c>
      <c r="G353" s="59"/>
      <c r="H353" s="9">
        <f aca="true" t="shared" si="9" ref="H353:J354">H354</f>
        <v>90000</v>
      </c>
      <c r="I353" s="9">
        <f t="shared" si="9"/>
        <v>50000</v>
      </c>
      <c r="J353" s="9">
        <f t="shared" si="9"/>
        <v>70000</v>
      </c>
      <c r="K353" s="36">
        <f>J353-H353</f>
        <v>-20000</v>
      </c>
      <c r="L353" s="41">
        <f>L354</f>
        <v>0</v>
      </c>
      <c r="M353" s="36">
        <f>J353-I353</f>
        <v>20000</v>
      </c>
      <c r="N353" s="9">
        <f>N354</f>
        <v>50000</v>
      </c>
      <c r="O353" s="36">
        <f>N353-J353</f>
        <v>-20000</v>
      </c>
      <c r="P353" s="9" t="e">
        <f>#REF!-J353</f>
        <v>#REF!</v>
      </c>
      <c r="Q353" s="9">
        <f>Q354+Q356</f>
        <v>305000</v>
      </c>
    </row>
    <row r="354" spans="2:17" ht="25.5">
      <c r="B354" s="16" t="s">
        <v>37</v>
      </c>
      <c r="C354" s="17">
        <v>551</v>
      </c>
      <c r="D354" s="6">
        <v>551</v>
      </c>
      <c r="E354" s="6">
        <v>551</v>
      </c>
      <c r="F354" s="15" t="s">
        <v>202</v>
      </c>
      <c r="G354" s="59"/>
      <c r="H354" s="10">
        <f t="shared" si="9"/>
        <v>90000</v>
      </c>
      <c r="I354" s="10">
        <f t="shared" si="9"/>
        <v>50000</v>
      </c>
      <c r="J354" s="10">
        <f t="shared" si="9"/>
        <v>70000</v>
      </c>
      <c r="K354" s="36">
        <f>J354-H354</f>
        <v>-20000</v>
      </c>
      <c r="L354" s="42">
        <f>L355</f>
        <v>0</v>
      </c>
      <c r="M354" s="36">
        <f>J354-I354</f>
        <v>20000</v>
      </c>
      <c r="N354" s="10">
        <f>N355</f>
        <v>50000</v>
      </c>
      <c r="O354" s="36">
        <f>N354-J354</f>
        <v>-20000</v>
      </c>
      <c r="P354" s="9" t="e">
        <f>#REF!-J354</f>
        <v>#REF!</v>
      </c>
      <c r="Q354" s="10">
        <f>Q355</f>
        <v>300000</v>
      </c>
    </row>
    <row r="355" spans="2:17" ht="25.5">
      <c r="B355" s="16" t="s">
        <v>136</v>
      </c>
      <c r="C355" s="17">
        <v>551</v>
      </c>
      <c r="D355" s="6">
        <v>551</v>
      </c>
      <c r="E355" s="6">
        <v>551</v>
      </c>
      <c r="F355" s="15" t="s">
        <v>202</v>
      </c>
      <c r="G355" s="59" t="s">
        <v>135</v>
      </c>
      <c r="H355" s="10">
        <v>90000</v>
      </c>
      <c r="I355" s="10">
        <v>50000</v>
      </c>
      <c r="J355" s="10">
        <f>50000+20000</f>
        <v>70000</v>
      </c>
      <c r="K355" s="36">
        <f>J355-H355</f>
        <v>-20000</v>
      </c>
      <c r="L355" s="42"/>
      <c r="M355" s="36">
        <f>J355-I355</f>
        <v>20000</v>
      </c>
      <c r="N355" s="10">
        <v>50000</v>
      </c>
      <c r="O355" s="36">
        <f>N355-J355</f>
        <v>-20000</v>
      </c>
      <c r="P355" s="9" t="e">
        <f>#REF!-J355</f>
        <v>#REF!</v>
      </c>
      <c r="Q355" s="10">
        <v>300000</v>
      </c>
    </row>
    <row r="356" spans="2:17" ht="25.5">
      <c r="B356" s="14" t="s">
        <v>76</v>
      </c>
      <c r="C356" s="6"/>
      <c r="D356" s="6"/>
      <c r="E356" s="6"/>
      <c r="F356" s="15" t="s">
        <v>203</v>
      </c>
      <c r="G356" s="59"/>
      <c r="H356" s="9"/>
      <c r="I356" s="9"/>
      <c r="J356" s="9"/>
      <c r="K356" s="36"/>
      <c r="L356" s="41"/>
      <c r="M356" s="36"/>
      <c r="N356" s="9"/>
      <c r="O356" s="36"/>
      <c r="P356" s="9"/>
      <c r="Q356" s="9">
        <f>Q357</f>
        <v>5000</v>
      </c>
    </row>
    <row r="357" spans="2:17" ht="12.75">
      <c r="B357" s="16" t="s">
        <v>140</v>
      </c>
      <c r="C357" s="6"/>
      <c r="D357" s="6"/>
      <c r="E357" s="6"/>
      <c r="F357" s="15" t="s">
        <v>203</v>
      </c>
      <c r="G357" s="59" t="s">
        <v>137</v>
      </c>
      <c r="H357" s="9"/>
      <c r="I357" s="9"/>
      <c r="J357" s="9"/>
      <c r="K357" s="36"/>
      <c r="L357" s="41"/>
      <c r="M357" s="36"/>
      <c r="N357" s="9"/>
      <c r="O357" s="36"/>
      <c r="P357" s="9"/>
      <c r="Q357" s="9">
        <f>Q358</f>
        <v>5000</v>
      </c>
    </row>
    <row r="358" spans="2:17" ht="12.75">
      <c r="B358" s="16" t="s">
        <v>141</v>
      </c>
      <c r="C358" s="17"/>
      <c r="D358" s="6"/>
      <c r="E358" s="6"/>
      <c r="F358" s="15" t="s">
        <v>203</v>
      </c>
      <c r="G358" s="13" t="s">
        <v>138</v>
      </c>
      <c r="H358" s="10"/>
      <c r="I358" s="10"/>
      <c r="J358" s="10"/>
      <c r="K358" s="36"/>
      <c r="L358" s="42"/>
      <c r="M358" s="36"/>
      <c r="N358" s="10"/>
      <c r="O358" s="36"/>
      <c r="P358" s="9"/>
      <c r="Q358" s="10">
        <f>Q359</f>
        <v>5000</v>
      </c>
    </row>
    <row r="359" spans="2:17" ht="25.5">
      <c r="B359" s="16" t="s">
        <v>142</v>
      </c>
      <c r="C359" s="17"/>
      <c r="D359" s="6"/>
      <c r="E359" s="6"/>
      <c r="F359" s="15" t="s">
        <v>203</v>
      </c>
      <c r="G359" s="13" t="s">
        <v>139</v>
      </c>
      <c r="H359" s="10"/>
      <c r="I359" s="10"/>
      <c r="J359" s="10"/>
      <c r="K359" s="36"/>
      <c r="L359" s="42"/>
      <c r="M359" s="36"/>
      <c r="N359" s="10"/>
      <c r="O359" s="36"/>
      <c r="P359" s="9"/>
      <c r="Q359" s="10">
        <f>5000</f>
        <v>5000</v>
      </c>
    </row>
    <row r="360" spans="2:17" ht="12.75">
      <c r="B360" s="16" t="s">
        <v>112</v>
      </c>
      <c r="C360" s="17">
        <v>551</v>
      </c>
      <c r="D360" s="6">
        <v>551</v>
      </c>
      <c r="E360" s="6">
        <v>551</v>
      </c>
      <c r="F360" s="13" t="s">
        <v>204</v>
      </c>
      <c r="G360" s="13"/>
      <c r="H360" s="61" t="e">
        <f>H361</f>
        <v>#REF!</v>
      </c>
      <c r="I360" s="61">
        <f>I361</f>
        <v>5000</v>
      </c>
      <c r="J360" s="61">
        <f>J361</f>
        <v>5000</v>
      </c>
      <c r="K360" s="36" t="e">
        <f>J360-H360</f>
        <v>#REF!</v>
      </c>
      <c r="L360" s="62">
        <f>L361</f>
        <v>0</v>
      </c>
      <c r="M360" s="36">
        <f>J360-I360</f>
        <v>0</v>
      </c>
      <c r="N360" s="61">
        <f>N361</f>
        <v>5000</v>
      </c>
      <c r="O360" s="36">
        <f>N360-J360</f>
        <v>0</v>
      </c>
      <c r="P360" s="9" t="e">
        <f>#REF!-J360</f>
        <v>#REF!</v>
      </c>
      <c r="Q360" s="61">
        <f>Q361</f>
        <v>0</v>
      </c>
    </row>
    <row r="361" spans="2:17" ht="12.75">
      <c r="B361" s="16" t="s">
        <v>112</v>
      </c>
      <c r="C361" s="17">
        <v>551</v>
      </c>
      <c r="D361" s="6">
        <v>551</v>
      </c>
      <c r="E361" s="6">
        <v>551</v>
      </c>
      <c r="F361" s="13" t="s">
        <v>204</v>
      </c>
      <c r="G361" s="13" t="s">
        <v>111</v>
      </c>
      <c r="H361" s="61" t="e">
        <f>#REF!</f>
        <v>#REF!</v>
      </c>
      <c r="I361" s="61">
        <v>5000</v>
      </c>
      <c r="J361" s="61">
        <v>5000</v>
      </c>
      <c r="K361" s="36" t="e">
        <f>J361-H361</f>
        <v>#REF!</v>
      </c>
      <c r="L361" s="62"/>
      <c r="M361" s="36">
        <f>J361-I361</f>
        <v>0</v>
      </c>
      <c r="N361" s="61">
        <v>5000</v>
      </c>
      <c r="O361" s="36">
        <f>N361-J361</f>
        <v>0</v>
      </c>
      <c r="P361" s="9" t="e">
        <f>#REF!-J361</f>
        <v>#REF!</v>
      </c>
      <c r="Q361" s="61"/>
    </row>
    <row r="362" spans="2:17" ht="25.5">
      <c r="B362" s="14" t="s">
        <v>83</v>
      </c>
      <c r="C362" s="6">
        <v>551</v>
      </c>
      <c r="D362" s="6">
        <v>551</v>
      </c>
      <c r="E362" s="6">
        <v>551</v>
      </c>
      <c r="F362" s="15" t="s">
        <v>205</v>
      </c>
      <c r="G362" s="8"/>
      <c r="H362" s="9">
        <f>H363</f>
        <v>0</v>
      </c>
      <c r="I362" s="9">
        <f>I363</f>
        <v>0</v>
      </c>
      <c r="J362" s="9">
        <f>J363</f>
        <v>0</v>
      </c>
      <c r="K362" s="36">
        <f>J362-H362</f>
        <v>0</v>
      </c>
      <c r="L362" s="41">
        <f>L363</f>
        <v>0</v>
      </c>
      <c r="M362" s="36">
        <f>J362-I362</f>
        <v>0</v>
      </c>
      <c r="N362" s="9">
        <f>N363</f>
        <v>0</v>
      </c>
      <c r="O362" s="36">
        <f>N362-J362</f>
        <v>0</v>
      </c>
      <c r="P362" s="9" t="e">
        <f>#REF!-J362</f>
        <v>#REF!</v>
      </c>
      <c r="Q362" s="9">
        <f>Q363+Q367+Q372</f>
        <v>749492</v>
      </c>
    </row>
    <row r="363" spans="2:17" ht="25.5">
      <c r="B363" s="19" t="s">
        <v>84</v>
      </c>
      <c r="C363" s="17">
        <v>551</v>
      </c>
      <c r="D363" s="6">
        <v>551</v>
      </c>
      <c r="E363" s="6">
        <v>551</v>
      </c>
      <c r="F363" s="15" t="s">
        <v>206</v>
      </c>
      <c r="G363" s="8"/>
      <c r="H363" s="10">
        <f>H367</f>
        <v>0</v>
      </c>
      <c r="I363" s="10">
        <f>I367</f>
        <v>0</v>
      </c>
      <c r="J363" s="10">
        <f>J367</f>
        <v>0</v>
      </c>
      <c r="K363" s="36">
        <f>J363-H363</f>
        <v>0</v>
      </c>
      <c r="L363" s="42">
        <f>L367</f>
        <v>0</v>
      </c>
      <c r="M363" s="36">
        <f>J363-I363</f>
        <v>0</v>
      </c>
      <c r="N363" s="10">
        <f>N367</f>
        <v>0</v>
      </c>
      <c r="O363" s="36">
        <f>N363-J363</f>
        <v>0</v>
      </c>
      <c r="P363" s="9" t="e">
        <f>#REF!-J363</f>
        <v>#REF!</v>
      </c>
      <c r="Q363" s="10">
        <f>Q364</f>
        <v>504692.64</v>
      </c>
    </row>
    <row r="364" spans="2:17" ht="25.5">
      <c r="B364" s="19" t="s">
        <v>85</v>
      </c>
      <c r="C364" s="17"/>
      <c r="D364" s="6"/>
      <c r="E364" s="6"/>
      <c r="F364" s="15" t="s">
        <v>207</v>
      </c>
      <c r="G364" s="8"/>
      <c r="H364" s="10"/>
      <c r="I364" s="10"/>
      <c r="J364" s="10"/>
      <c r="K364" s="36"/>
      <c r="L364" s="42"/>
      <c r="M364" s="36"/>
      <c r="N364" s="10"/>
      <c r="O364" s="36"/>
      <c r="P364" s="9"/>
      <c r="Q364" s="10">
        <f>Q365+Q366</f>
        <v>504692.64</v>
      </c>
    </row>
    <row r="365" spans="2:17" ht="25.5">
      <c r="B365" s="16" t="s">
        <v>245</v>
      </c>
      <c r="C365" s="17"/>
      <c r="D365" s="6"/>
      <c r="E365" s="6"/>
      <c r="F365" s="15" t="s">
        <v>207</v>
      </c>
      <c r="G365" s="8" t="s">
        <v>78</v>
      </c>
      <c r="H365" s="10"/>
      <c r="I365" s="10"/>
      <c r="J365" s="10"/>
      <c r="K365" s="36"/>
      <c r="L365" s="42"/>
      <c r="M365" s="36"/>
      <c r="N365" s="10"/>
      <c r="O365" s="36"/>
      <c r="P365" s="9"/>
      <c r="Q365" s="10">
        <f>306000+61200+14688+5740.75</f>
        <v>387628.75</v>
      </c>
    </row>
    <row r="366" spans="2:17" ht="48" customHeight="1">
      <c r="B366" s="19" t="s">
        <v>213</v>
      </c>
      <c r="C366" s="17"/>
      <c r="D366" s="6"/>
      <c r="E366" s="6"/>
      <c r="F366" s="15" t="s">
        <v>207</v>
      </c>
      <c r="G366" s="8" t="s">
        <v>212</v>
      </c>
      <c r="H366" s="10"/>
      <c r="I366" s="10"/>
      <c r="J366" s="10"/>
      <c r="K366" s="36"/>
      <c r="L366" s="42"/>
      <c r="M366" s="36"/>
      <c r="N366" s="10"/>
      <c r="O366" s="36"/>
      <c r="P366" s="9"/>
      <c r="Q366" s="10">
        <f>92412+18483+4436+1732.89</f>
        <v>117063.89</v>
      </c>
    </row>
    <row r="367" spans="2:17" ht="25.5">
      <c r="B367" s="19" t="s">
        <v>8</v>
      </c>
      <c r="C367" s="17">
        <v>551</v>
      </c>
      <c r="D367" s="6">
        <v>551</v>
      </c>
      <c r="E367" s="6">
        <v>551</v>
      </c>
      <c r="F367" s="15" t="s">
        <v>208</v>
      </c>
      <c r="G367" s="8"/>
      <c r="H367" s="10"/>
      <c r="I367" s="10"/>
      <c r="J367" s="10"/>
      <c r="K367" s="36"/>
      <c r="L367" s="42"/>
      <c r="M367" s="36"/>
      <c r="N367" s="10"/>
      <c r="O367" s="36"/>
      <c r="P367" s="9"/>
      <c r="Q367" s="10">
        <f>Q368</f>
        <v>73500</v>
      </c>
    </row>
    <row r="368" spans="2:17" ht="25.5">
      <c r="B368" s="19" t="s">
        <v>85</v>
      </c>
      <c r="C368" s="17"/>
      <c r="D368" s="6"/>
      <c r="E368" s="6"/>
      <c r="F368" s="15" t="s">
        <v>209</v>
      </c>
      <c r="G368" s="8"/>
      <c r="H368" s="10"/>
      <c r="I368" s="10"/>
      <c r="J368" s="10"/>
      <c r="K368" s="36"/>
      <c r="L368" s="42"/>
      <c r="M368" s="36"/>
      <c r="N368" s="10"/>
      <c r="O368" s="36"/>
      <c r="P368" s="9"/>
      <c r="Q368" s="10">
        <f>Q369</f>
        <v>73500</v>
      </c>
    </row>
    <row r="369" spans="2:17" ht="25.5" hidden="1">
      <c r="B369" s="16" t="s">
        <v>90</v>
      </c>
      <c r="C369" s="17"/>
      <c r="D369" s="6"/>
      <c r="E369" s="6"/>
      <c r="F369" s="15" t="s">
        <v>209</v>
      </c>
      <c r="G369" s="8" t="s">
        <v>87</v>
      </c>
      <c r="H369" s="10"/>
      <c r="I369" s="10"/>
      <c r="J369" s="10"/>
      <c r="K369" s="36"/>
      <c r="L369" s="42"/>
      <c r="M369" s="36"/>
      <c r="N369" s="10"/>
      <c r="O369" s="36"/>
      <c r="P369" s="9"/>
      <c r="Q369" s="10">
        <f>Q370</f>
        <v>73500</v>
      </c>
    </row>
    <row r="370" spans="2:17" ht="25.5" hidden="1">
      <c r="B370" s="19" t="s">
        <v>91</v>
      </c>
      <c r="C370" s="17"/>
      <c r="D370" s="6"/>
      <c r="E370" s="6"/>
      <c r="F370" s="15" t="s">
        <v>209</v>
      </c>
      <c r="G370" s="8" t="s">
        <v>88</v>
      </c>
      <c r="H370" s="10"/>
      <c r="I370" s="10"/>
      <c r="J370" s="10"/>
      <c r="K370" s="36"/>
      <c r="L370" s="42"/>
      <c r="M370" s="36"/>
      <c r="N370" s="10"/>
      <c r="O370" s="36"/>
      <c r="P370" s="9"/>
      <c r="Q370" s="10">
        <f>Q371</f>
        <v>73500</v>
      </c>
    </row>
    <row r="371" spans="2:17" ht="51">
      <c r="B371" s="19" t="s">
        <v>247</v>
      </c>
      <c r="C371" s="17">
        <v>551</v>
      </c>
      <c r="D371" s="6">
        <v>551</v>
      </c>
      <c r="E371" s="6">
        <v>551</v>
      </c>
      <c r="F371" s="15" t="s">
        <v>209</v>
      </c>
      <c r="G371" s="8" t="s">
        <v>144</v>
      </c>
      <c r="H371" s="10"/>
      <c r="I371" s="10"/>
      <c r="J371" s="10"/>
      <c r="K371" s="36"/>
      <c r="L371" s="42"/>
      <c r="M371" s="36"/>
      <c r="N371" s="10"/>
      <c r="O371" s="36"/>
      <c r="P371" s="9"/>
      <c r="Q371" s="10">
        <f>84000-10500</f>
        <v>73500</v>
      </c>
    </row>
    <row r="372" spans="2:17" ht="25.5">
      <c r="B372" s="19" t="s">
        <v>103</v>
      </c>
      <c r="C372" s="17"/>
      <c r="D372" s="6"/>
      <c r="E372" s="6"/>
      <c r="F372" s="15" t="s">
        <v>210</v>
      </c>
      <c r="G372" s="8"/>
      <c r="H372" s="10"/>
      <c r="I372" s="10"/>
      <c r="J372" s="10"/>
      <c r="K372" s="36"/>
      <c r="L372" s="42"/>
      <c r="M372" s="36"/>
      <c r="N372" s="10"/>
      <c r="O372" s="36"/>
      <c r="P372" s="9"/>
      <c r="Q372" s="10">
        <f>Q373</f>
        <v>171299.36</v>
      </c>
    </row>
    <row r="373" spans="2:17" ht="25.5">
      <c r="B373" s="19" t="s">
        <v>85</v>
      </c>
      <c r="C373" s="17"/>
      <c r="D373" s="6"/>
      <c r="E373" s="6"/>
      <c r="F373" s="15" t="s">
        <v>211</v>
      </c>
      <c r="G373" s="8"/>
      <c r="H373" s="10"/>
      <c r="I373" s="10"/>
      <c r="J373" s="10"/>
      <c r="K373" s="36"/>
      <c r="L373" s="42"/>
      <c r="M373" s="36"/>
      <c r="N373" s="10"/>
      <c r="O373" s="36"/>
      <c r="P373" s="9"/>
      <c r="Q373" s="10">
        <f>Q374</f>
        <v>171299.36</v>
      </c>
    </row>
    <row r="374" spans="2:17" ht="25.5">
      <c r="B374" s="19" t="s">
        <v>92</v>
      </c>
      <c r="C374" s="17"/>
      <c r="D374" s="6"/>
      <c r="E374" s="6"/>
      <c r="F374" s="15" t="s">
        <v>211</v>
      </c>
      <c r="G374" s="8" t="s">
        <v>89</v>
      </c>
      <c r="H374" s="10"/>
      <c r="I374" s="10"/>
      <c r="J374" s="10"/>
      <c r="K374" s="36"/>
      <c r="L374" s="42"/>
      <c r="M374" s="36"/>
      <c r="N374" s="10"/>
      <c r="O374" s="36"/>
      <c r="P374" s="9"/>
      <c r="Q374" s="10">
        <f>212956-64683+20000+3026.36</f>
        <v>171299.36</v>
      </c>
    </row>
    <row r="375" spans="2:17" ht="76.5">
      <c r="B375" s="19" t="s">
        <v>238</v>
      </c>
      <c r="C375" s="17"/>
      <c r="D375" s="6"/>
      <c r="E375" s="6"/>
      <c r="F375" s="15" t="s">
        <v>191</v>
      </c>
      <c r="G375" s="13"/>
      <c r="H375" s="10"/>
      <c r="I375" s="10"/>
      <c r="J375" s="10"/>
      <c r="K375" s="36"/>
      <c r="L375" s="42"/>
      <c r="M375" s="36"/>
      <c r="N375" s="10"/>
      <c r="O375" s="36"/>
      <c r="P375" s="9"/>
      <c r="Q375" s="10">
        <f>Q376</f>
        <v>29623</v>
      </c>
    </row>
    <row r="376" spans="2:17" ht="12.75">
      <c r="B376" s="19" t="s">
        <v>38</v>
      </c>
      <c r="C376" s="17"/>
      <c r="D376" s="6"/>
      <c r="E376" s="6"/>
      <c r="F376" s="15" t="s">
        <v>191</v>
      </c>
      <c r="G376" s="13" t="s">
        <v>105</v>
      </c>
      <c r="H376" s="10"/>
      <c r="I376" s="10"/>
      <c r="J376" s="10"/>
      <c r="K376" s="36"/>
      <c r="L376" s="42"/>
      <c r="M376" s="36"/>
      <c r="N376" s="10"/>
      <c r="O376" s="36"/>
      <c r="P376" s="9"/>
      <c r="Q376" s="10">
        <v>29623</v>
      </c>
    </row>
    <row r="377" spans="2:17" ht="15.75">
      <c r="B377" s="65" t="s">
        <v>39</v>
      </c>
      <c r="C377" s="65"/>
      <c r="D377" s="65"/>
      <c r="E377" s="65"/>
      <c r="F377" s="65"/>
      <c r="G377" s="65"/>
      <c r="H377" s="66"/>
      <c r="I377" s="66"/>
      <c r="J377" s="65"/>
      <c r="K377" s="65"/>
      <c r="L377" s="65"/>
      <c r="M377" s="65"/>
      <c r="N377" s="65"/>
      <c r="O377" s="65"/>
      <c r="P377" s="65"/>
      <c r="Q377" s="67">
        <f>Q25+Q261</f>
        <v>94818747.52</v>
      </c>
    </row>
    <row r="378" ht="12.75">
      <c r="Q378" s="51"/>
    </row>
    <row r="379" ht="12.75">
      <c r="Q379" s="51"/>
    </row>
  </sheetData>
  <sheetProtection/>
  <mergeCells count="23">
    <mergeCell ref="G1:Q1"/>
    <mergeCell ref="G2:Q2"/>
    <mergeCell ref="G3:Q3"/>
    <mergeCell ref="G4:Q4"/>
    <mergeCell ref="G5:Q5"/>
    <mergeCell ref="G6:Q6"/>
    <mergeCell ref="B18:K18"/>
    <mergeCell ref="B16:J16"/>
    <mergeCell ref="G7:Q7"/>
    <mergeCell ref="G8:Q8"/>
    <mergeCell ref="B15:O15"/>
    <mergeCell ref="G11:Q11"/>
    <mergeCell ref="B14:Q14"/>
    <mergeCell ref="G12:Q12"/>
    <mergeCell ref="G9:Q9"/>
    <mergeCell ref="G10:Q10"/>
    <mergeCell ref="B21:B22"/>
    <mergeCell ref="B19:H19"/>
    <mergeCell ref="C21:C22"/>
    <mergeCell ref="D21:D22"/>
    <mergeCell ref="E21:E22"/>
    <mergeCell ref="F21:F22"/>
    <mergeCell ref="G21:G2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2019-03-26T05:36:43Z</cp:lastPrinted>
  <dcterms:created xsi:type="dcterms:W3CDTF">1996-10-08T23:32:33Z</dcterms:created>
  <dcterms:modified xsi:type="dcterms:W3CDTF">2019-12-26T05:48:30Z</dcterms:modified>
  <cp:category/>
  <cp:version/>
  <cp:contentType/>
  <cp:contentStatus/>
</cp:coreProperties>
</file>