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010" activeTab="0"/>
  </bookViews>
  <sheets>
    <sheet name="прил1отч" sheetId="1" r:id="rId1"/>
  </sheets>
  <definedNames/>
  <calcPr fullCalcOnLoad="1"/>
</workbook>
</file>

<file path=xl/sharedStrings.xml><?xml version="1.0" encoding="utf-8"?>
<sst xmlns="http://schemas.openxmlformats.org/spreadsheetml/2006/main" count="323" uniqueCount="305">
  <si>
    <t xml:space="preserve">000 1 05 00000 00 0000 000 </t>
  </si>
  <si>
    <t>НАЛОГИ НА СОВОКУПНЫЙ ДОХОД</t>
  </si>
  <si>
    <t>Дотации бюджетам субъектов РФ и муниципальных образований</t>
  </si>
  <si>
    <t>БЕЗВОЗМЕЗДНЫЕ ПОСТУПЛЕНИЯ</t>
  </si>
  <si>
    <t>000 2 02 00000 00 0000 000</t>
  </si>
  <si>
    <t>Субвенции  бюджетам субъектов РФ и муниципальных образований</t>
  </si>
  <si>
    <t>ИТОГО ДОХОДОВ</t>
  </si>
  <si>
    <t>ПЛАТЕЖИ ПРИ ПОЛЬЗОВАНИИ ПРИРОДНЫМИ РЕСУРСАМИ</t>
  </si>
  <si>
    <t>Плата за негативное воздействие на окружающую среду</t>
  </si>
  <si>
    <t>НАЛОГИ НА ИМУЩЕСТВО</t>
  </si>
  <si>
    <t>000 1 00 00000 00 0000 000</t>
  </si>
  <si>
    <t>000 1 01 00000 00 0000 000</t>
  </si>
  <si>
    <t>Налог на доходы физических лиц</t>
  </si>
  <si>
    <t>000 1 06 00000 00 0000 000</t>
  </si>
  <si>
    <t>Земельный налог</t>
  </si>
  <si>
    <t>000 1 08 00000 00 0000 000</t>
  </si>
  <si>
    <t>000 1 11 00000 00 0000 000</t>
  </si>
  <si>
    <t>000 1 11 05000 00 0000 120</t>
  </si>
  <si>
    <t xml:space="preserve">000 1 16 00000 00 0000 000 </t>
  </si>
  <si>
    <t>000 2 00 00000 00 0000 000</t>
  </si>
  <si>
    <t>000 1 16 90040 04 0000 140</t>
  </si>
  <si>
    <t xml:space="preserve">000 1 13 00000 00 0000 000  </t>
  </si>
  <si>
    <t>000 1 14 00000 00 0000 000</t>
  </si>
  <si>
    <t>Налог на имущество физических лиц</t>
  </si>
  <si>
    <t>Государственная пошлина по делам,рассматриваемым в судах общей юрисдикции,мировыми судьями</t>
  </si>
  <si>
    <t>ДОХОДЫ ОТ ИСПОЛЬЗОВАНИЯ ИМУЩЕСТВА,НАХОДЯЩЕГОСЯ В ГОСУДАРСТВЕННОЙ И МУНИЦИПАЛЬНОЙ СОБСТВЕННОСТИ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</si>
  <si>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</si>
  <si>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</si>
  <si>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000 1 14 06000 00 0000 430</t>
  </si>
  <si>
    <t>Код классификации доходов бюджета</t>
  </si>
  <si>
    <t>Наименование доходов бюджета</t>
  </si>
  <si>
    <t>000  2 02 02000 00 0000 151</t>
  </si>
  <si>
    <t>НАЛОГОВЫЕ И НЕНАЛОГОВЫЕ ДОХОДЫ</t>
  </si>
  <si>
    <t>ГОСУДАРСТВЕННАЯ ПОШЛИНА</t>
  </si>
  <si>
    <t>Доходы от продажи земельных участков, государственная собственность на которые не разграничена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</si>
  <si>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</si>
  <si>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</si>
  <si>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на осуществление государственного полномочия Свердловской области по хранению, комплектованию.учету и использованию архивных документов, относящихся к государственной  собственности Свердловской области</t>
  </si>
  <si>
    <t>Прочие поступления от денежных взысканий (штрафов) и иных сумм в возмещение ущерба,зачисляемые в бюджеты городских округов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</si>
  <si>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</si>
  <si>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Дотации  бюджетам  на выравнивание бюджетной обеспеченности , в том числе: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</si>
  <si>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</si>
  <si>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</si>
  <si>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выравнивание обеспеченности муниципальных районов(городских округов) по реализации ими их отдельных расходных обязательств по вопросам местного значения</t>
  </si>
  <si>
    <t>Субвенции на осуществление государственного полномочия по созданию административных комиссий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</si>
  <si>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</si>
  <si>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</si>
  <si>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</t>
  </si>
  <si>
    <t>3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</si>
  <si>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</si>
  <si>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</si>
  <si>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</si>
  <si>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</si>
  <si>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</si>
  <si>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</si>
  <si>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</si>
  <si>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</si>
  <si>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</si>
  <si>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</si>
  <si>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</si>
  <si>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</si>
  <si>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</si>
  <si>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</si>
  <si>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</si>
  <si>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</si>
  <si>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</si>
  <si>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</si>
  <si>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</si>
  <si>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</si>
  <si>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</si>
  <si>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</si>
  <si>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39</t>
  </si>
  <si>
    <t>40</t>
  </si>
  <si>
    <t>41</t>
  </si>
  <si>
    <t>42</t>
  </si>
  <si>
    <t>43</t>
  </si>
  <si>
    <t>45</t>
  </si>
  <si>
    <t>46</t>
  </si>
  <si>
    <t>47</t>
  </si>
  <si>
    <t>49</t>
  </si>
  <si>
    <t>52</t>
  </si>
  <si>
    <t>54</t>
  </si>
  <si>
    <t>55</t>
  </si>
  <si>
    <t>58</t>
  </si>
  <si>
    <t>61</t>
  </si>
  <si>
    <t>63</t>
  </si>
  <si>
    <t>в рублях</t>
  </si>
  <si>
    <t>номер строки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</si>
  <si>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</si>
  <si>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25</t>
  </si>
  <si>
    <t>ШТРАФЫ, САНКЦИИ, ВОЗМЕЩЕНИЕ УЩЕРБА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</si>
  <si>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</si>
  <si>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      взыскания       (штрафы), установленные     законами     субъектов  Российской  Федерации  за   несоблюдение   муниципальных      правовых       актов, зачисляемые в бюджеты городских округов</t>
  </si>
  <si>
    <t xml:space="preserve">000 1 03 00000 00 0000 000   </t>
  </si>
  <si>
    <t>НАЛОГИ  НА  ТОВАРЫ   (РАБОТЫ,   УСЛУГИ), РЕАЛИЗУЕМЫЕ  НА  ТЕРРИТОРИИ   РОССИЙСКОЙ ФЕДЕРАЦИИ</t>
  </si>
  <si>
    <t xml:space="preserve">Единый налог на вмененный доход для отдельных видов деятельности </t>
  </si>
  <si>
    <t xml:space="preserve">000 1 12 00000 00 0000 000 </t>
  </si>
  <si>
    <t>20</t>
  </si>
  <si>
    <t>21</t>
  </si>
  <si>
    <t>60</t>
  </si>
  <si>
    <t>62</t>
  </si>
  <si>
    <t>64</t>
  </si>
  <si>
    <t>65</t>
  </si>
  <si>
    <t>68</t>
  </si>
  <si>
    <t>69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</si>
  <si>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</si>
  <si>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</si>
  <si>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</t>
  </si>
  <si>
    <t xml:space="preserve"> 000 1 13 01990 00 0000 130</t>
  </si>
  <si>
    <t>Прочие доходы от оказания платных услуг (работ)</t>
  </si>
  <si>
    <t>000 1 13 02990 00 0000 130</t>
  </si>
  <si>
    <t>Прочие 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</si>
  <si>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</si>
  <si>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71</t>
  </si>
  <si>
    <t>73</t>
  </si>
  <si>
    <t>субсидии на обеспечение питанием обучающихся в  муниципальных общеобразовательных организациях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</si>
  <si>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</si>
  <si>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уточненные назначения </t>
  </si>
  <si>
    <t xml:space="preserve">исполнение </t>
  </si>
  <si>
    <t>% исполнения</t>
  </si>
  <si>
    <t>77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</si>
  <si>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</si>
  <si>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</si>
  <si>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НАЛОГИ НА ПРИБЫЛЬ, ДОХОДЫ</t>
  </si>
  <si>
    <t>182 1 01 02000 01 0000 110</t>
  </si>
  <si>
    <t>182 1 05 02000 02 0000 110</t>
  </si>
  <si>
    <t>182 1 05 04010 02 0000 110</t>
  </si>
  <si>
    <t>182 1 06 01000 00 0000 110</t>
  </si>
  <si>
    <t>182 1 06 01020 04 0000 110</t>
  </si>
  <si>
    <t>182 1 06 06000 00 0000 110</t>
  </si>
  <si>
    <t>182 1 06 06042 04 0000 110</t>
  </si>
  <si>
    <t>182 1 06 06032 04 0000 110</t>
  </si>
  <si>
    <t>182 1 08 03010 01 0000 110</t>
  </si>
  <si>
    <t>901 1 11 05010 00 0000 120</t>
  </si>
  <si>
    <t xml:space="preserve">901 1 11 05070 00 0000 120   </t>
  </si>
  <si>
    <t>048 1 12 01000 01 0000 120</t>
  </si>
  <si>
    <t>906 1 13 01994 04 0001 130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</si>
  <si>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</si>
  <si>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906 1 13 01994 04 0004 130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</si>
  <si>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</si>
  <si>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901 1 13 02994 04 0001 130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</si>
  <si>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</si>
  <si>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>901 1 14 02043 04 0000 410</t>
  </si>
  <si>
    <t>901 1 14 06010 00 0000 430</t>
  </si>
  <si>
    <t>901 1 14 06020 00 0000 430</t>
  </si>
  <si>
    <t xml:space="preserve">901 1 16 51020 02 0000 140   </t>
  </si>
  <si>
    <t>037 1 16 90040 04 0000 140</t>
  </si>
  <si>
    <t>901 1 16 90040 04 0000 140</t>
  </si>
  <si>
    <t>Прочие субсидии бюджетам городских округов, в том числе:</t>
  </si>
  <si>
    <t>Субвенции бюджетам городских округов на выполнение передаваемых полномочий субъектов  Российской Федерации, в том числе:</t>
  </si>
  <si>
    <t>Прочие субвенции бюджетам городских округов, в том числе: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</si>
  <si>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</si>
  <si>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</si>
  <si>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5</t>
  </si>
  <si>
    <t>6</t>
  </si>
  <si>
    <t>7</t>
  </si>
  <si>
    <t>8</t>
  </si>
  <si>
    <t>11</t>
  </si>
  <si>
    <t>28</t>
  </si>
  <si>
    <t>44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</si>
  <si>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</si>
  <si>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</t>
  </si>
  <si>
    <t>182 1 05 01000 00 0000 110</t>
  </si>
  <si>
    <t>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</si>
  <si>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</si>
  <si>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</si>
  <si>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</si>
  <si>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</si>
  <si>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</si>
  <si>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</si>
  <si>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</si>
  <si>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</si>
  <si>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</si>
  <si>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</si>
  <si>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919 1 13 02994 04 0001 130</t>
  </si>
  <si>
    <r>
      <t xml:space="preserve">Земельный </t>
    </r>
    <r>
      <rPr>
        <b/>
        <sz val="12"/>
        <rFont val="Times New Roman"/>
        <family val="1"/>
      </rPr>
      <t>налог с организаций</t>
    </r>
    <r>
      <rPr>
        <sz val="12"/>
        <rFont val="Times New Roman"/>
        <family val="1"/>
      </rPr>
      <t>, обладающих земельным участком, расположенным в границах городских округов</t>
    </r>
  </si>
  <si>
    <r>
      <t xml:space="preserve">Земельный налог </t>
    </r>
    <r>
      <rPr>
        <b/>
        <sz val="12"/>
        <rFont val="Times New Roman"/>
        <family val="1"/>
      </rPr>
      <t xml:space="preserve">с физических лиц, </t>
    </r>
    <r>
      <rPr>
        <sz val="12"/>
        <rFont val="Times New Roman"/>
        <family val="1"/>
      </rPr>
      <t>обладающих земельным участком, расположенным в границах городских округов</t>
    </r>
  </si>
  <si>
    <t xml:space="preserve">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</si>
  <si>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</si>
  <si>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919 2 02 15001 04 0000 151</t>
  </si>
  <si>
    <t>000 2 02 29999 04 0000 151</t>
  </si>
  <si>
    <t>901 2 02 29999 04 0000 151</t>
  </si>
  <si>
    <t>906 2 02 29999 04 0000 151</t>
  </si>
  <si>
    <t>901 2 02 35250 04 0000 151</t>
  </si>
  <si>
    <t>Субвенции бюджетам городских округов на оплату жилищно-коммунальных услуг отдельным категориям граждан</t>
  </si>
  <si>
    <t>901 2 02 35118 04 0000 151</t>
  </si>
  <si>
    <t>Субвенции бюджетам городских округов на  осуществление г первичного воинского учета на территориях, где отсутствуют военные комиссариаты</t>
  </si>
  <si>
    <t>901 2 02 30022 04 0000 151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</si>
  <si>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</si>
  <si>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000 2 02 30024 04 0000 151</t>
  </si>
  <si>
    <t>901 2 02 30024 04 0000 151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</si>
  <si>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</si>
  <si>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000 2 02 39999 04 0000 151</t>
  </si>
  <si>
    <t>906 2 02 39999 04 0000 151</t>
  </si>
  <si>
    <t>000 2 02 30000 00 0000 151</t>
  </si>
  <si>
    <t>901 2 19 60010 04 0000 151</t>
  </si>
  <si>
    <t>906 2 19 60010 04 0000 151</t>
  </si>
  <si>
    <t>000 2 02 10000 00 0000 151</t>
  </si>
  <si>
    <t>36</t>
  </si>
  <si>
    <t>37</t>
  </si>
  <si>
    <t>38</t>
  </si>
  <si>
    <t>48</t>
  </si>
  <si>
    <t>50</t>
  </si>
  <si>
    <t>51</t>
  </si>
  <si>
    <t>53</t>
  </si>
  <si>
    <t>59</t>
  </si>
  <si>
    <t>66</t>
  </si>
  <si>
    <t>67</t>
  </si>
  <si>
    <t>70</t>
  </si>
  <si>
    <t>72</t>
  </si>
  <si>
    <t>74</t>
  </si>
  <si>
    <t>75</t>
  </si>
  <si>
    <t>76</t>
  </si>
  <si>
    <t>78</t>
  </si>
  <si>
    <t>79</t>
  </si>
  <si>
    <t>80</t>
  </si>
  <si>
    <t>906 1 13 02994 04 0001 130</t>
  </si>
  <si>
    <t xml:space="preserve"> 915 1 16 32000 04 0000 140</t>
  </si>
  <si>
    <t>901 2 02 20077 04 0000 151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</si>
  <si>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</si>
  <si>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82</t>
  </si>
  <si>
    <t>83</t>
  </si>
  <si>
    <t>84</t>
  </si>
  <si>
    <t>85</t>
  </si>
  <si>
    <t>86</t>
  </si>
  <si>
    <t>87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</si>
  <si>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</si>
  <si>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
161 1 16 33040 04 0000 140</t>
  </si>
  <si>
    <t xml:space="preserve"> Минимальный налог, зачисляемый в бюджеты субъектов Российской Федерации (за налоговые периоды, истекшие до 1 января 2016 года)</t>
  </si>
  <si>
    <t>Налог на имущество физических лиц , взимаемый по ставкам,  применяемым к объектам налогообложения в границах  городских округов</t>
  </si>
  <si>
    <t xml:space="preserve">
004 1 16 33040 04 0000 140</t>
  </si>
  <si>
    <t>901 2 02 35120 00 0000 151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</si>
  <si>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</si>
  <si>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901 2 19 35250 04 0000 151</t>
  </si>
  <si>
    <t xml:space="preserve"> Возврат остатков субвенций на оплату жилищно-коммунальных услуг отдельным категориям граждан из бюджетов городских округов</t>
  </si>
  <si>
    <t>901 2 19 35462 04 0000 151</t>
  </si>
  <si>
    <t xml:space="preserve">  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</si>
  <si>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</si>
  <si>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915 2 19 60010 04 0000 151</t>
  </si>
  <si>
    <t>901 2 02 20051 04 0000 151</t>
  </si>
  <si>
    <t xml:space="preserve"> Субсидии бюджетам городских округов на реализацию федеральных целевых программ</t>
  </si>
  <si>
    <t>901 1 08 07150 01 0000 110</t>
  </si>
  <si>
    <t xml:space="preserve"> 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</si>
  <si>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</si>
  <si>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</si>
  <si>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182 1 09 04052 04 0000 110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</si>
  <si>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</si>
  <si>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915 1 13 02994 04 0001 130</t>
  </si>
  <si>
    <t>906 1 16 32000 04 0000 140</t>
  </si>
  <si>
    <t>901 2 02 25555 04 0000 151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</si>
  <si>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</si>
  <si>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муниципальных программ по энергосбережению и повышению  энергетической эффективности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</si>
  <si>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</si>
  <si>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915 2 02 29999 04 0000 151</t>
  </si>
  <si>
    <t>субсидии на осуществление работы с молодежью в муниципальных образованиях, расположенных на территории Свердловской области в 2018 году</t>
  </si>
  <si>
    <t>901 2 02 35462 04 0000 151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</si>
  <si>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</si>
  <si>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000 2 02 40000 00 0000 151</t>
  </si>
  <si>
    <t>Иные межбюджетные трансферты</t>
  </si>
  <si>
    <t>000 2 02 49999 04 0000 151</t>
  </si>
  <si>
    <t>Прочие межбюджетные трансферты, передаваемые бюджетам городских округов, в том числе:</t>
  </si>
  <si>
    <t>906 2 02 49999 04 0000 151</t>
  </si>
  <si>
    <t xml:space="preserve">на обеспечение меры социальной поддержки по бесплатному получению художественного образования  в муниципальных 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</si>
  <si>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</si>
  <si>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</si>
  <si>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</si>
  <si>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906 2 18 04010 04 0000 180</t>
  </si>
  <si>
    <t>901 2 19 35118 04 0000 151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</si>
  <si>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</si>
  <si>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</si>
  <si>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</si>
  <si>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</si>
  <si>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</si>
  <si>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</si>
  <si>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</si>
  <si>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</si>
  <si>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</si>
  <si>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</si>
  <si>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</si>
  <si>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</si>
  <si>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</si>
  <si>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</si>
  <si>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</si>
  <si>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 xml:space="preserve">Свод доходов бюджета городского округа Нижняя Салда                                                  за 9 месяцев  2018 года         </t>
  </si>
  <si>
    <t>182 1 09 07032 04 0000 110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</si>
  <si>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</si>
  <si>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915 2 02 25127 04 0000 151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</si>
  <si>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</si>
  <si>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901 2 02 25497 04 0000 151</t>
  </si>
  <si>
    <t>Субсидии бюджетам городских округов на реализацию мероприятий по обеспечению жильем молодых семей</t>
  </si>
  <si>
    <t>901 2 02 49999 04 0000 151</t>
  </si>
  <si>
    <t>на обеспечение оплаты труда работников муниципальных учреждений в размере не ниже минимального размера оплаты труда</t>
  </si>
  <si>
    <t>субсидии на создание спортивных площадок (оснащение спортивным оборудованием) для занятий уличной гимнастикой</t>
  </si>
  <si>
    <t>субсидии на реализацию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архивных учреждениях в 2018 году.</t>
  </si>
  <si>
    <t>908 2 02 29999 04 0000 151</t>
  </si>
  <si>
    <t>субсидии на реализацию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в 2018 году.</t>
  </si>
  <si>
    <t>56</t>
  </si>
  <si>
    <t>57</t>
  </si>
  <si>
    <t>81</t>
  </si>
  <si>
    <t>102</t>
  </si>
  <si>
    <t>103</t>
  </si>
  <si>
    <t>104</t>
  </si>
  <si>
    <t>105</t>
  </si>
  <si>
    <t xml:space="preserve">приложение № 1 </t>
  </si>
  <si>
    <t xml:space="preserve">к постановлению администрации городского округа Нижняя Салда 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29.10.2018 № 788 «Об утверждении отчета об исполнении бюджета 
городского округа Нижняя Салда за 9 месяцев 2018 года»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</si>
</sst>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_);_(* \(#,##0\);_(* \-??_);_(@_)"/>
    <numFmt numFmtId="189" formatCode="_-* #,##0.0_р_._-;\-* #,##0.0_р_._-;_-* &quot;-&quot;?_р_._-;_-@_-"/>
    <numFmt numFmtId="190" formatCode="0.000000"/>
    <numFmt numFmtId="191" formatCode="0.0000"/>
    <numFmt numFmtId="192" formatCode="#,##0.00_р_.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Arial Cyr"/>
      <family val="0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000000"/>
      <name val="Arial Cyr"/>
      <family val="0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" fontId="37" fillId="0" borderId="1">
      <alignment horizontal="right" shrinkToFit="1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192" fontId="3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0" fontId="9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192" fontId="9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192" fontId="7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0" borderId="15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192" fontId="10" fillId="0" borderId="15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192" fontId="7" fillId="0" borderId="15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192" fontId="7" fillId="0" borderId="13" xfId="0" applyNumberFormat="1" applyFont="1" applyFill="1" applyBorder="1" applyAlignment="1">
      <alignment horizontal="center"/>
    </xf>
    <xf numFmtId="4" fontId="9" fillId="0" borderId="15" xfId="58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14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0" fillId="0" borderId="14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3" fillId="0" borderId="15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3" fillId="0" borderId="14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7" fillId="0" borderId="14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0" fontId="10" fillId="0" borderId="14" xfId="0" applyFont="1" applyFill="1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/>
    </xf>
    <xf numFmtId="0" fontId="10" fillId="0" borderId="13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horizontal="left" wrapText="1"/>
    </xf>
    <xf numFmtId="0" fontId="9" fillId="0" borderId="13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/>
    </xf>
    <xf numFmtId="0" fontId="9" fillId="0" borderId="12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7" fillId="0" borderId="14" xfId="0" applyNumberFormat="1" applyFont="1" applyFill="1" applyBorder="1" applyAlignment="1">
      <alignment wrapText="1"/>
    </xf>
    <xf numFmtId="0" fontId="10" fillId="0" borderId="14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/>
    </xf>
    <xf numFmtId="0" fontId="9" fillId="0" borderId="13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5"/>
  <sheetViews>
    <sheetView tabSelected="1" zoomScalePageLayoutView="0" workbookViewId="0" topLeftCell="A1">
      <selection activeCell="N2" sqref="N2"/>
    </sheetView>
  </sheetViews>
  <sheetFormatPr defaultColWidth="9.140625" defaultRowHeight="12.75"/>
  <cols>
    <col min="1" max="1" width="7.28125" style="4" customWidth="1"/>
    <col min="2" max="2" width="14.00390625" style="4" bestFit="1" customWidth="1"/>
    <col min="3" max="3" width="9.140625" style="4" customWidth="1"/>
    <col min="4" max="4" width="7.28125" style="4" customWidth="1"/>
    <col min="5" max="8" width="9.140625" style="4" customWidth="1"/>
    <col min="9" max="9" width="5.57421875" style="4" customWidth="1"/>
    <col min="10" max="10" width="0.5625" style="4" hidden="1" customWidth="1"/>
    <col min="11" max="11" width="18.00390625" style="4" customWidth="1"/>
    <col min="12" max="12" width="17.140625" style="4" customWidth="1"/>
    <col min="13" max="13" width="10.57421875" style="4" customWidth="1"/>
    <col min="14" max="14" width="12.7109375" style="4" bestFit="1" customWidth="1"/>
    <col min="15" max="15" width="14.421875" style="4" customWidth="1"/>
    <col min="16" max="16" width="9.140625" style="4" customWidth="1"/>
    <col min="17" max="17" width="21.421875" style="4" customWidth="1"/>
    <col min="18" max="16384" width="9.140625" style="4" customWidth="1"/>
  </cols>
  <sheetData>
    <row r="1" spans="11:12" s="7" customFormat="1" ht="18.75" customHeight="1">
      <c r="K1" s="34" t="s">
        <v>303</v>
      </c>
      <c r="L1" s="34"/>
    </row>
    <row r="2" spans="11:13" s="7" customFormat="1" ht="96.75" customHeight="1">
      <c r="K2" s="68" t="s">
        <v>304</v>
      </c>
      <c r="L2" s="68"/>
      <c r="M2" s="68"/>
    </row>
    <row r="3" spans="1:13" ht="46.5" customHeight="1">
      <c r="A3" s="140" t="s">
        <v>283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5"/>
      <c r="M3" s="7"/>
    </row>
    <row r="4" spans="1:13" ht="18" customHeight="1">
      <c r="A4" s="10"/>
      <c r="B4" s="5"/>
      <c r="C4" s="5"/>
      <c r="D4" s="5"/>
      <c r="E4" s="5"/>
      <c r="F4" s="5"/>
      <c r="G4" s="5"/>
      <c r="H4" s="5"/>
      <c r="I4" s="5"/>
      <c r="J4" s="5"/>
      <c r="K4" s="11"/>
      <c r="L4" s="5"/>
      <c r="M4" s="11" t="s">
        <v>86</v>
      </c>
    </row>
    <row r="5" spans="1:13" ht="12.75">
      <c r="A5" s="132" t="s">
        <v>87</v>
      </c>
      <c r="B5" s="141" t="s">
        <v>29</v>
      </c>
      <c r="C5" s="141"/>
      <c r="D5" s="141"/>
      <c r="E5" s="141" t="s">
        <v>30</v>
      </c>
      <c r="F5" s="141"/>
      <c r="G5" s="141"/>
      <c r="H5" s="141"/>
      <c r="I5" s="141"/>
      <c r="J5" s="141"/>
      <c r="K5" s="132" t="s">
        <v>117</v>
      </c>
      <c r="L5" s="137" t="s">
        <v>118</v>
      </c>
      <c r="M5" s="132" t="s">
        <v>119</v>
      </c>
    </row>
    <row r="6" spans="1:13" ht="32.25" customHeight="1">
      <c r="A6" s="133"/>
      <c r="B6" s="141"/>
      <c r="C6" s="141"/>
      <c r="D6" s="141"/>
      <c r="E6" s="141"/>
      <c r="F6" s="141"/>
      <c r="G6" s="141"/>
      <c r="H6" s="141"/>
      <c r="I6" s="141"/>
      <c r="J6" s="141"/>
      <c r="K6" s="133"/>
      <c r="L6" s="137"/>
      <c r="M6" s="133"/>
    </row>
    <row r="7" spans="1:15" ht="15.75">
      <c r="A7" s="12">
        <v>1</v>
      </c>
      <c r="B7" s="134">
        <v>2</v>
      </c>
      <c r="C7" s="135"/>
      <c r="D7" s="136"/>
      <c r="E7" s="134">
        <v>3</v>
      </c>
      <c r="F7" s="135"/>
      <c r="G7" s="135"/>
      <c r="H7" s="135"/>
      <c r="I7" s="135"/>
      <c r="J7" s="135"/>
      <c r="K7" s="13">
        <v>4</v>
      </c>
      <c r="L7" s="13">
        <v>5</v>
      </c>
      <c r="M7" s="13">
        <v>6</v>
      </c>
      <c r="O7" s="6"/>
    </row>
    <row r="8" spans="1:15" ht="16.5" customHeight="1">
      <c r="A8" s="12" t="s">
        <v>161</v>
      </c>
      <c r="B8" s="131" t="s">
        <v>10</v>
      </c>
      <c r="C8" s="138"/>
      <c r="D8" s="139"/>
      <c r="E8" s="57" t="s">
        <v>32</v>
      </c>
      <c r="F8" s="58"/>
      <c r="G8" s="58"/>
      <c r="H8" s="58"/>
      <c r="I8" s="58"/>
      <c r="J8" s="58"/>
      <c r="K8" s="35">
        <f>K9+K12+K20+K26+K32+K37+K48+K54+K39+K11+K29</f>
        <v>179630000</v>
      </c>
      <c r="L8" s="35">
        <f>L9+L12+L20+L26+L32+L37+L48+L54+L39+L11+L29</f>
        <v>136738161.32999998</v>
      </c>
      <c r="M8" s="29">
        <f>L8/K8*100</f>
        <v>76.12211842676612</v>
      </c>
      <c r="O8" s="6"/>
    </row>
    <row r="9" spans="1:13" ht="18" customHeight="1">
      <c r="A9" s="12" t="s">
        <v>47</v>
      </c>
      <c r="B9" s="131" t="s">
        <v>11</v>
      </c>
      <c r="C9" s="61"/>
      <c r="D9" s="62"/>
      <c r="E9" s="57" t="s">
        <v>123</v>
      </c>
      <c r="F9" s="58"/>
      <c r="G9" s="58"/>
      <c r="H9" s="58"/>
      <c r="I9" s="58"/>
      <c r="J9" s="58"/>
      <c r="K9" s="35">
        <f>K10</f>
        <v>136963000</v>
      </c>
      <c r="L9" s="29">
        <f>L10</f>
        <v>106995594.07</v>
      </c>
      <c r="M9" s="29">
        <f>L9/K9*100</f>
        <v>78.12007189532939</v>
      </c>
    </row>
    <row r="10" spans="1:13" ht="35.25" customHeight="1">
      <c r="A10" s="12" t="s">
        <v>48</v>
      </c>
      <c r="B10" s="131" t="s">
        <v>124</v>
      </c>
      <c r="C10" s="138"/>
      <c r="D10" s="139"/>
      <c r="E10" s="118" t="s">
        <v>12</v>
      </c>
      <c r="F10" s="119"/>
      <c r="G10" s="119"/>
      <c r="H10" s="119"/>
      <c r="I10" s="119"/>
      <c r="J10" s="119"/>
      <c r="K10" s="35">
        <v>136963000</v>
      </c>
      <c r="L10" s="29">
        <v>106995594.07</v>
      </c>
      <c r="M10" s="29">
        <f>L10/K10*100</f>
        <v>78.12007189532939</v>
      </c>
    </row>
    <row r="11" spans="1:13" ht="64.5" customHeight="1">
      <c r="A11" s="12" t="s">
        <v>107</v>
      </c>
      <c r="B11" s="127" t="s">
        <v>93</v>
      </c>
      <c r="C11" s="128"/>
      <c r="D11" s="129"/>
      <c r="E11" s="116" t="s">
        <v>94</v>
      </c>
      <c r="F11" s="117"/>
      <c r="G11" s="117"/>
      <c r="H11" s="117"/>
      <c r="I11" s="117"/>
      <c r="J11" s="130"/>
      <c r="K11" s="35">
        <v>5763000</v>
      </c>
      <c r="L11" s="35">
        <v>4556894.09</v>
      </c>
      <c r="M11" s="29">
        <f aca="true" t="shared" si="0" ref="M11:M64">L11/K11*100</f>
        <v>79.0715615131008</v>
      </c>
    </row>
    <row r="12" spans="1:13" ht="25.5" customHeight="1">
      <c r="A12" s="12" t="s">
        <v>153</v>
      </c>
      <c r="B12" s="131" t="s">
        <v>0</v>
      </c>
      <c r="C12" s="61"/>
      <c r="D12" s="62"/>
      <c r="E12" s="57" t="s">
        <v>1</v>
      </c>
      <c r="F12" s="58"/>
      <c r="G12" s="58"/>
      <c r="H12" s="58"/>
      <c r="I12" s="58"/>
      <c r="J12" s="58"/>
      <c r="K12" s="35">
        <f>K13+K17+K18+K19</f>
        <v>6224000</v>
      </c>
      <c r="L12" s="35">
        <f>L13+L17+L18+L19</f>
        <v>4575325.36</v>
      </c>
      <c r="M12" s="29">
        <f t="shared" si="0"/>
        <v>73.5110115681234</v>
      </c>
    </row>
    <row r="13" spans="1:13" s="9" customFormat="1" ht="47.25" customHeight="1">
      <c r="A13" s="12" t="s">
        <v>154</v>
      </c>
      <c r="B13" s="143" t="s">
        <v>162</v>
      </c>
      <c r="C13" s="125"/>
      <c r="D13" s="126"/>
      <c r="E13" s="116" t="s">
        <v>163</v>
      </c>
      <c r="F13" s="117"/>
      <c r="G13" s="117"/>
      <c r="H13" s="117"/>
      <c r="I13" s="117"/>
      <c r="J13" s="16"/>
      <c r="K13" s="36">
        <f>K14+K15+K16</f>
        <v>1534000</v>
      </c>
      <c r="L13" s="36">
        <f>L14+L15+L16</f>
        <v>1143928.1300000001</v>
      </c>
      <c r="M13" s="37">
        <f t="shared" si="0"/>
        <v>74.57158604954368</v>
      </c>
    </row>
    <row r="14" spans="1:13" ht="47.25" customHeight="1">
      <c r="A14" s="12" t="s">
        <v>155</v>
      </c>
      <c r="B14" s="120" t="s">
        <v>166</v>
      </c>
      <c r="C14" s="121"/>
      <c r="D14" s="122"/>
      <c r="E14" s="55" t="s">
        <v>167</v>
      </c>
      <c r="F14" s="56"/>
      <c r="G14" s="56"/>
      <c r="H14" s="56"/>
      <c r="I14" s="56"/>
      <c r="J14" s="67"/>
      <c r="K14" s="38">
        <v>762000</v>
      </c>
      <c r="L14" s="30">
        <v>794678.42</v>
      </c>
      <c r="M14" s="31">
        <f t="shared" si="0"/>
        <v>104.28850656167981</v>
      </c>
    </row>
    <row r="15" spans="1:13" ht="63.75" customHeight="1">
      <c r="A15" s="12" t="s">
        <v>156</v>
      </c>
      <c r="B15" s="120" t="s">
        <v>168</v>
      </c>
      <c r="C15" s="121"/>
      <c r="D15" s="122"/>
      <c r="E15" s="55" t="s">
        <v>169</v>
      </c>
      <c r="F15" s="56"/>
      <c r="G15" s="56"/>
      <c r="H15" s="56"/>
      <c r="I15" s="56"/>
      <c r="J15" s="67"/>
      <c r="K15" s="38">
        <v>772000</v>
      </c>
      <c r="L15" s="30">
        <v>349426.41</v>
      </c>
      <c r="M15" s="31">
        <f t="shared" si="0"/>
        <v>45.26248834196891</v>
      </c>
    </row>
    <row r="16" spans="1:13" ht="68.25" customHeight="1">
      <c r="A16" s="12" t="s">
        <v>49</v>
      </c>
      <c r="B16" s="142" t="s">
        <v>170</v>
      </c>
      <c r="C16" s="61"/>
      <c r="D16" s="62"/>
      <c r="E16" s="50" t="s">
        <v>228</v>
      </c>
      <c r="F16" s="51"/>
      <c r="G16" s="51"/>
      <c r="H16" s="51"/>
      <c r="I16" s="51"/>
      <c r="J16" s="51"/>
      <c r="K16" s="38">
        <v>0</v>
      </c>
      <c r="L16" s="30">
        <f>-176.7</f>
        <v>-176.7</v>
      </c>
      <c r="M16" s="31">
        <v>0</v>
      </c>
    </row>
    <row r="17" spans="1:13" s="9" customFormat="1" ht="49.5" customHeight="1">
      <c r="A17" s="12" t="s">
        <v>50</v>
      </c>
      <c r="B17" s="75" t="s">
        <v>125</v>
      </c>
      <c r="C17" s="76"/>
      <c r="D17" s="77"/>
      <c r="E17" s="118" t="s">
        <v>95</v>
      </c>
      <c r="F17" s="119"/>
      <c r="G17" s="119"/>
      <c r="H17" s="119"/>
      <c r="I17" s="119"/>
      <c r="J17" s="119"/>
      <c r="K17" s="36">
        <f>4303000</f>
        <v>4303000</v>
      </c>
      <c r="L17" s="37">
        <v>3116005.19</v>
      </c>
      <c r="M17" s="37">
        <f t="shared" si="0"/>
        <v>72.41471508250058</v>
      </c>
    </row>
    <row r="18" spans="1:13" s="9" customFormat="1" ht="35.25" customHeight="1">
      <c r="A18" s="12" t="s">
        <v>157</v>
      </c>
      <c r="B18" s="124" t="s">
        <v>164</v>
      </c>
      <c r="C18" s="125"/>
      <c r="D18" s="126"/>
      <c r="E18" s="116" t="s">
        <v>165</v>
      </c>
      <c r="F18" s="117"/>
      <c r="G18" s="117"/>
      <c r="H18" s="117"/>
      <c r="I18" s="117"/>
      <c r="J18" s="16"/>
      <c r="K18" s="36">
        <f>24000</f>
        <v>24000</v>
      </c>
      <c r="L18" s="37">
        <v>31184</v>
      </c>
      <c r="M18" s="37">
        <f t="shared" si="0"/>
        <v>129.93333333333334</v>
      </c>
    </row>
    <row r="19" spans="1:13" s="9" customFormat="1" ht="63" customHeight="1">
      <c r="A19" s="12" t="s">
        <v>51</v>
      </c>
      <c r="B19" s="143" t="s">
        <v>126</v>
      </c>
      <c r="C19" s="125"/>
      <c r="D19" s="126"/>
      <c r="E19" s="116" t="s">
        <v>91</v>
      </c>
      <c r="F19" s="117"/>
      <c r="G19" s="117"/>
      <c r="H19" s="117"/>
      <c r="I19" s="117"/>
      <c r="J19" s="130"/>
      <c r="K19" s="39">
        <v>363000</v>
      </c>
      <c r="L19" s="37">
        <v>284208.04</v>
      </c>
      <c r="M19" s="37">
        <f t="shared" si="0"/>
        <v>78.2942258953168</v>
      </c>
    </row>
    <row r="20" spans="1:13" ht="25.5" customHeight="1">
      <c r="A20" s="12" t="s">
        <v>52</v>
      </c>
      <c r="B20" s="98" t="s">
        <v>13</v>
      </c>
      <c r="C20" s="61"/>
      <c r="D20" s="62"/>
      <c r="E20" s="57" t="s">
        <v>9</v>
      </c>
      <c r="F20" s="58"/>
      <c r="G20" s="58"/>
      <c r="H20" s="58"/>
      <c r="I20" s="58"/>
      <c r="J20" s="58"/>
      <c r="K20" s="35">
        <f>K21+K23</f>
        <v>19770000</v>
      </c>
      <c r="L20" s="35">
        <f>L21+L23</f>
        <v>11176607.879999999</v>
      </c>
      <c r="M20" s="29">
        <f t="shared" si="0"/>
        <v>56.53317086494688</v>
      </c>
    </row>
    <row r="21" spans="1:13" ht="24" customHeight="1">
      <c r="A21" s="12" t="s">
        <v>53</v>
      </c>
      <c r="B21" s="123" t="s">
        <v>127</v>
      </c>
      <c r="C21" s="144"/>
      <c r="D21" s="145"/>
      <c r="E21" s="118" t="s">
        <v>23</v>
      </c>
      <c r="F21" s="119"/>
      <c r="G21" s="119"/>
      <c r="H21" s="119"/>
      <c r="I21" s="119"/>
      <c r="J21" s="119"/>
      <c r="K21" s="40">
        <f>K22</f>
        <v>3717000</v>
      </c>
      <c r="L21" s="29">
        <f>L22</f>
        <v>1802257.25</v>
      </c>
      <c r="M21" s="29">
        <f t="shared" si="0"/>
        <v>48.48687785848803</v>
      </c>
    </row>
    <row r="22" spans="1:13" ht="62.25" customHeight="1">
      <c r="A22" s="12" t="s">
        <v>54</v>
      </c>
      <c r="B22" s="19" t="s">
        <v>128</v>
      </c>
      <c r="C22" s="19"/>
      <c r="D22" s="19"/>
      <c r="E22" s="50" t="s">
        <v>229</v>
      </c>
      <c r="F22" s="51"/>
      <c r="G22" s="51"/>
      <c r="H22" s="51"/>
      <c r="I22" s="51"/>
      <c r="J22" s="51"/>
      <c r="K22" s="38">
        <f>3717000</f>
        <v>3717000</v>
      </c>
      <c r="L22" s="31">
        <f>1802257.25</f>
        <v>1802257.25</v>
      </c>
      <c r="M22" s="31">
        <f t="shared" si="0"/>
        <v>48.48687785848803</v>
      </c>
    </row>
    <row r="23" spans="1:13" ht="22.5" customHeight="1">
      <c r="A23" s="12" t="s">
        <v>55</v>
      </c>
      <c r="B23" s="123" t="s">
        <v>129</v>
      </c>
      <c r="C23" s="112"/>
      <c r="D23" s="113"/>
      <c r="E23" s="118" t="s">
        <v>14</v>
      </c>
      <c r="F23" s="119"/>
      <c r="G23" s="119"/>
      <c r="H23" s="119"/>
      <c r="I23" s="119"/>
      <c r="J23" s="119"/>
      <c r="K23" s="41">
        <f>SUM(K24:K25)</f>
        <v>16053000</v>
      </c>
      <c r="L23" s="29">
        <f>L24+L25</f>
        <v>9374350.629999999</v>
      </c>
      <c r="M23" s="29">
        <f t="shared" si="0"/>
        <v>58.396253846633016</v>
      </c>
    </row>
    <row r="24" spans="1:35" ht="65.25" customHeight="1">
      <c r="A24" s="12" t="s">
        <v>56</v>
      </c>
      <c r="B24" s="60" t="s">
        <v>131</v>
      </c>
      <c r="C24" s="61"/>
      <c r="D24" s="62"/>
      <c r="E24" s="50" t="s">
        <v>175</v>
      </c>
      <c r="F24" s="51"/>
      <c r="G24" s="51"/>
      <c r="H24" s="51"/>
      <c r="I24" s="51"/>
      <c r="J24" s="51"/>
      <c r="K24" s="30">
        <f>12172000</f>
        <v>12172000</v>
      </c>
      <c r="L24" s="31">
        <v>8044181.75</v>
      </c>
      <c r="M24" s="31">
        <f t="shared" si="0"/>
        <v>66.08759242523826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66.75" customHeight="1">
      <c r="A25" s="12" t="s">
        <v>57</v>
      </c>
      <c r="B25" s="60" t="s">
        <v>130</v>
      </c>
      <c r="C25" s="61"/>
      <c r="D25" s="62"/>
      <c r="E25" s="50" t="s">
        <v>176</v>
      </c>
      <c r="F25" s="51"/>
      <c r="G25" s="51"/>
      <c r="H25" s="51"/>
      <c r="I25" s="51"/>
      <c r="J25" s="51"/>
      <c r="K25" s="30">
        <v>3881000</v>
      </c>
      <c r="L25" s="31">
        <v>1330168.88</v>
      </c>
      <c r="M25" s="31">
        <f t="shared" si="0"/>
        <v>34.27386962123164</v>
      </c>
      <c r="O25" s="149"/>
      <c r="P25" s="149"/>
      <c r="Q25" s="149"/>
      <c r="R25" s="147"/>
      <c r="S25" s="147"/>
      <c r="T25" s="147"/>
      <c r="U25" s="147"/>
      <c r="V25" s="147"/>
      <c r="W25" s="147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5" customHeight="1">
      <c r="A26" s="12" t="s">
        <v>58</v>
      </c>
      <c r="B26" s="98" t="s">
        <v>15</v>
      </c>
      <c r="C26" s="61"/>
      <c r="D26" s="62"/>
      <c r="E26" s="57" t="s">
        <v>33</v>
      </c>
      <c r="F26" s="58"/>
      <c r="G26" s="58"/>
      <c r="H26" s="58"/>
      <c r="I26" s="58"/>
      <c r="J26" s="58"/>
      <c r="K26" s="35">
        <f>K27+K28</f>
        <v>768000</v>
      </c>
      <c r="L26" s="35">
        <f>L27+L28</f>
        <v>804615.44</v>
      </c>
      <c r="M26" s="29">
        <f t="shared" si="0"/>
        <v>104.76763541666665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62.25" customHeight="1">
      <c r="A27" s="12" t="s">
        <v>97</v>
      </c>
      <c r="B27" s="60" t="s">
        <v>132</v>
      </c>
      <c r="C27" s="61"/>
      <c r="D27" s="62"/>
      <c r="E27" s="50" t="s">
        <v>24</v>
      </c>
      <c r="F27" s="51"/>
      <c r="G27" s="51"/>
      <c r="H27" s="51"/>
      <c r="I27" s="51"/>
      <c r="J27" s="51"/>
      <c r="K27" s="38">
        <v>768000</v>
      </c>
      <c r="L27" s="31">
        <f>789615.44</f>
        <v>789615.44</v>
      </c>
      <c r="M27" s="31">
        <f t="shared" si="0"/>
        <v>102.81451041666665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54.75" customHeight="1">
      <c r="A28" s="12" t="s">
        <v>98</v>
      </c>
      <c r="B28" s="52" t="s">
        <v>241</v>
      </c>
      <c r="C28" s="53"/>
      <c r="D28" s="54"/>
      <c r="E28" s="55" t="s">
        <v>242</v>
      </c>
      <c r="F28" s="56"/>
      <c r="G28" s="56"/>
      <c r="H28" s="56"/>
      <c r="I28" s="56"/>
      <c r="J28" s="17"/>
      <c r="K28" s="38">
        <v>0</v>
      </c>
      <c r="L28" s="31">
        <v>15000</v>
      </c>
      <c r="M28" s="31"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75.75" customHeight="1">
      <c r="A29" s="12" t="s">
        <v>59</v>
      </c>
      <c r="B29" s="78" t="s">
        <v>243</v>
      </c>
      <c r="C29" s="79"/>
      <c r="D29" s="80"/>
      <c r="E29" s="78" t="s">
        <v>244</v>
      </c>
      <c r="F29" s="148"/>
      <c r="G29" s="148"/>
      <c r="H29" s="148"/>
      <c r="I29" s="148"/>
      <c r="J29" s="17"/>
      <c r="K29" s="40">
        <f>K30+K31</f>
        <v>0</v>
      </c>
      <c r="L29" s="40">
        <f>L30+L31</f>
        <v>2.2199999999999998</v>
      </c>
      <c r="M29" s="29"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73.5" customHeight="1">
      <c r="A30" s="12" t="s">
        <v>60</v>
      </c>
      <c r="B30" s="55" t="s">
        <v>245</v>
      </c>
      <c r="C30" s="53"/>
      <c r="D30" s="54"/>
      <c r="E30" s="55" t="s">
        <v>246</v>
      </c>
      <c r="F30" s="56"/>
      <c r="G30" s="56"/>
      <c r="H30" s="56"/>
      <c r="I30" s="56"/>
      <c r="J30" s="17"/>
      <c r="K30" s="38">
        <v>0</v>
      </c>
      <c r="L30" s="31">
        <v>2.19</v>
      </c>
      <c r="M30" s="31"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11.75" customHeight="1">
      <c r="A31" s="12" t="s">
        <v>61</v>
      </c>
      <c r="B31" s="55" t="s">
        <v>284</v>
      </c>
      <c r="C31" s="56"/>
      <c r="D31" s="67"/>
      <c r="E31" s="55" t="s">
        <v>285</v>
      </c>
      <c r="F31" s="56"/>
      <c r="G31" s="56"/>
      <c r="H31" s="56"/>
      <c r="I31" s="56"/>
      <c r="J31" s="17"/>
      <c r="K31" s="38">
        <v>0</v>
      </c>
      <c r="L31" s="31">
        <v>0.03</v>
      </c>
      <c r="M31" s="31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13" ht="89.25" customHeight="1">
      <c r="A32" s="12" t="s">
        <v>89</v>
      </c>
      <c r="B32" s="98" t="s">
        <v>16</v>
      </c>
      <c r="C32" s="61"/>
      <c r="D32" s="62"/>
      <c r="E32" s="57" t="s">
        <v>25</v>
      </c>
      <c r="F32" s="58"/>
      <c r="G32" s="58"/>
      <c r="H32" s="58"/>
      <c r="I32" s="58"/>
      <c r="J32" s="58"/>
      <c r="K32" s="35">
        <f>K33+K36</f>
        <v>6133000</v>
      </c>
      <c r="L32" s="35">
        <f>L33+L36</f>
        <v>4731689.42</v>
      </c>
      <c r="M32" s="29">
        <f t="shared" si="0"/>
        <v>77.15130311429968</v>
      </c>
    </row>
    <row r="33" spans="1:13" ht="165.75" customHeight="1">
      <c r="A33" s="12" t="s">
        <v>62</v>
      </c>
      <c r="B33" s="98" t="s">
        <v>17</v>
      </c>
      <c r="C33" s="104"/>
      <c r="D33" s="105"/>
      <c r="E33" s="57" t="s">
        <v>42</v>
      </c>
      <c r="F33" s="51"/>
      <c r="G33" s="51"/>
      <c r="H33" s="51"/>
      <c r="I33" s="51"/>
      <c r="J33" s="51"/>
      <c r="K33" s="35">
        <f>K34+K35</f>
        <v>6131000</v>
      </c>
      <c r="L33" s="35">
        <f>L34+L35</f>
        <v>4711103.42</v>
      </c>
      <c r="M33" s="29">
        <f t="shared" si="0"/>
        <v>76.84070167998695</v>
      </c>
    </row>
    <row r="34" spans="1:13" ht="115.5" customHeight="1">
      <c r="A34" s="12" t="s">
        <v>63</v>
      </c>
      <c r="B34" s="106" t="s">
        <v>133</v>
      </c>
      <c r="C34" s="112"/>
      <c r="D34" s="113"/>
      <c r="E34" s="114" t="s">
        <v>26</v>
      </c>
      <c r="F34" s="115"/>
      <c r="G34" s="115"/>
      <c r="H34" s="115"/>
      <c r="I34" s="115"/>
      <c r="J34" s="115"/>
      <c r="K34" s="30">
        <f>3470000</f>
        <v>3470000</v>
      </c>
      <c r="L34" s="42">
        <v>2854775.95</v>
      </c>
      <c r="M34" s="31">
        <f t="shared" si="0"/>
        <v>82.27020028818444</v>
      </c>
    </row>
    <row r="35" spans="1:13" ht="71.25" customHeight="1">
      <c r="A35" s="12" t="s">
        <v>158</v>
      </c>
      <c r="B35" s="82" t="s">
        <v>134</v>
      </c>
      <c r="C35" s="83"/>
      <c r="D35" s="84"/>
      <c r="E35" s="109" t="s">
        <v>105</v>
      </c>
      <c r="F35" s="110"/>
      <c r="G35" s="110"/>
      <c r="H35" s="110"/>
      <c r="I35" s="110"/>
      <c r="J35" s="111"/>
      <c r="K35" s="38">
        <v>2661000</v>
      </c>
      <c r="L35" s="31">
        <v>1856327.47</v>
      </c>
      <c r="M35" s="31">
        <f t="shared" si="0"/>
        <v>69.76052123261931</v>
      </c>
    </row>
    <row r="36" spans="1:13" ht="81.75" customHeight="1">
      <c r="A36" s="12" t="s">
        <v>64</v>
      </c>
      <c r="B36" s="82" t="s">
        <v>151</v>
      </c>
      <c r="C36" s="83"/>
      <c r="D36" s="84"/>
      <c r="E36" s="109" t="s">
        <v>152</v>
      </c>
      <c r="F36" s="110"/>
      <c r="G36" s="110"/>
      <c r="H36" s="110"/>
      <c r="I36" s="110"/>
      <c r="J36" s="21"/>
      <c r="K36" s="38">
        <v>2000</v>
      </c>
      <c r="L36" s="31">
        <v>20586</v>
      </c>
      <c r="M36" s="31">
        <f t="shared" si="0"/>
        <v>1029.3</v>
      </c>
    </row>
    <row r="37" spans="1:13" ht="38.25" customHeight="1">
      <c r="A37" s="12" t="s">
        <v>65</v>
      </c>
      <c r="B37" s="98" t="s">
        <v>96</v>
      </c>
      <c r="C37" s="104"/>
      <c r="D37" s="105"/>
      <c r="E37" s="57" t="s">
        <v>7</v>
      </c>
      <c r="F37" s="58"/>
      <c r="G37" s="58"/>
      <c r="H37" s="58"/>
      <c r="I37" s="58"/>
      <c r="J37" s="58"/>
      <c r="K37" s="35">
        <f>K38</f>
        <v>378000</v>
      </c>
      <c r="L37" s="29">
        <f>L38</f>
        <v>306857.5</v>
      </c>
      <c r="M37" s="29">
        <f t="shared" si="0"/>
        <v>81.17923280423281</v>
      </c>
    </row>
    <row r="38" spans="1:13" ht="39" customHeight="1">
      <c r="A38" s="12" t="s">
        <v>66</v>
      </c>
      <c r="B38" s="60" t="s">
        <v>135</v>
      </c>
      <c r="C38" s="61"/>
      <c r="D38" s="62"/>
      <c r="E38" s="50" t="s">
        <v>8</v>
      </c>
      <c r="F38" s="51"/>
      <c r="G38" s="51"/>
      <c r="H38" s="51"/>
      <c r="I38" s="51"/>
      <c r="J38" s="51"/>
      <c r="K38" s="30">
        <f>378000</f>
        <v>378000</v>
      </c>
      <c r="L38" s="31">
        <v>306857.5</v>
      </c>
      <c r="M38" s="31">
        <f t="shared" si="0"/>
        <v>81.17923280423281</v>
      </c>
    </row>
    <row r="39" spans="1:13" ht="57.75" customHeight="1">
      <c r="A39" s="12" t="s">
        <v>67</v>
      </c>
      <c r="B39" s="98" t="s">
        <v>21</v>
      </c>
      <c r="C39" s="61"/>
      <c r="D39" s="62"/>
      <c r="E39" s="57" t="s">
        <v>35</v>
      </c>
      <c r="F39" s="58"/>
      <c r="G39" s="58"/>
      <c r="H39" s="58"/>
      <c r="I39" s="58"/>
      <c r="J39" s="58"/>
      <c r="K39" s="35">
        <f>K40+K43</f>
        <v>155000</v>
      </c>
      <c r="L39" s="29">
        <f>L40+L43</f>
        <v>182108.34</v>
      </c>
      <c r="M39" s="29">
        <f t="shared" si="0"/>
        <v>117.48925161290322</v>
      </c>
    </row>
    <row r="40" spans="1:13" ht="41.25" customHeight="1">
      <c r="A40" s="12" t="s">
        <v>68</v>
      </c>
      <c r="B40" s="82" t="s">
        <v>108</v>
      </c>
      <c r="C40" s="83"/>
      <c r="D40" s="84"/>
      <c r="E40" s="114" t="s">
        <v>109</v>
      </c>
      <c r="F40" s="115"/>
      <c r="G40" s="115"/>
      <c r="H40" s="115"/>
      <c r="I40" s="115"/>
      <c r="J40" s="146"/>
      <c r="K40" s="30">
        <f>K41+K42</f>
        <v>68000</v>
      </c>
      <c r="L40" s="30">
        <f>L41+L42</f>
        <v>26570.99</v>
      </c>
      <c r="M40" s="31">
        <f t="shared" si="0"/>
        <v>39.074985294117646</v>
      </c>
    </row>
    <row r="41" spans="1:13" ht="131.25" customHeight="1">
      <c r="A41" s="12" t="s">
        <v>69</v>
      </c>
      <c r="B41" s="52" t="s">
        <v>136</v>
      </c>
      <c r="C41" s="53"/>
      <c r="D41" s="54"/>
      <c r="E41" s="55" t="s">
        <v>137</v>
      </c>
      <c r="F41" s="56"/>
      <c r="G41" s="56"/>
      <c r="H41" s="56"/>
      <c r="I41" s="56"/>
      <c r="J41" s="20"/>
      <c r="K41" s="30">
        <v>60000</v>
      </c>
      <c r="L41" s="31">
        <v>20638.83</v>
      </c>
      <c r="M41" s="31">
        <f t="shared" si="0"/>
        <v>34.398050000000005</v>
      </c>
    </row>
    <row r="42" spans="1:13" ht="77.25" customHeight="1">
      <c r="A42" s="12" t="s">
        <v>70</v>
      </c>
      <c r="B42" s="52" t="s">
        <v>138</v>
      </c>
      <c r="C42" s="53"/>
      <c r="D42" s="54"/>
      <c r="E42" s="55" t="s">
        <v>139</v>
      </c>
      <c r="F42" s="56"/>
      <c r="G42" s="56"/>
      <c r="H42" s="56"/>
      <c r="I42" s="56"/>
      <c r="J42" s="20"/>
      <c r="K42" s="30">
        <v>8000</v>
      </c>
      <c r="L42" s="31">
        <f>5932.16</f>
        <v>5932.16</v>
      </c>
      <c r="M42" s="31">
        <f t="shared" si="0"/>
        <v>74.152</v>
      </c>
    </row>
    <row r="43" spans="1:15" ht="31.5" customHeight="1">
      <c r="A43" s="12" t="s">
        <v>198</v>
      </c>
      <c r="B43" s="82" t="s">
        <v>110</v>
      </c>
      <c r="C43" s="83"/>
      <c r="D43" s="84"/>
      <c r="E43" s="109" t="s">
        <v>111</v>
      </c>
      <c r="F43" s="110"/>
      <c r="G43" s="110"/>
      <c r="H43" s="110"/>
      <c r="I43" s="110"/>
      <c r="J43" s="111"/>
      <c r="K43" s="30">
        <f>K44</f>
        <v>87000</v>
      </c>
      <c r="L43" s="30">
        <f>L44+L45+L47+L46</f>
        <v>155537.35</v>
      </c>
      <c r="M43" s="31">
        <f t="shared" si="0"/>
        <v>178.77856321839081</v>
      </c>
      <c r="O43" s="6"/>
    </row>
    <row r="44" spans="1:13" ht="62.25" customHeight="1">
      <c r="A44" s="12" t="s">
        <v>199</v>
      </c>
      <c r="B44" s="52" t="s">
        <v>140</v>
      </c>
      <c r="C44" s="53"/>
      <c r="D44" s="54"/>
      <c r="E44" s="55" t="s">
        <v>141</v>
      </c>
      <c r="F44" s="56"/>
      <c r="G44" s="56"/>
      <c r="H44" s="56"/>
      <c r="I44" s="56"/>
      <c r="J44" s="21"/>
      <c r="K44" s="30">
        <v>87000</v>
      </c>
      <c r="L44" s="31">
        <v>117269.77</v>
      </c>
      <c r="M44" s="31">
        <f t="shared" si="0"/>
        <v>134.79283908045977</v>
      </c>
    </row>
    <row r="45" spans="1:13" ht="62.25" customHeight="1">
      <c r="A45" s="12" t="s">
        <v>200</v>
      </c>
      <c r="B45" s="52" t="s">
        <v>216</v>
      </c>
      <c r="C45" s="53"/>
      <c r="D45" s="54"/>
      <c r="E45" s="55" t="s">
        <v>141</v>
      </c>
      <c r="F45" s="56"/>
      <c r="G45" s="56"/>
      <c r="H45" s="56"/>
      <c r="I45" s="56"/>
      <c r="J45" s="21"/>
      <c r="K45" s="30">
        <v>0</v>
      </c>
      <c r="L45" s="31">
        <v>34921.3</v>
      </c>
      <c r="M45" s="31">
        <v>0</v>
      </c>
    </row>
    <row r="46" spans="1:13" ht="62.25" customHeight="1">
      <c r="A46" s="12" t="s">
        <v>71</v>
      </c>
      <c r="B46" s="52" t="s">
        <v>247</v>
      </c>
      <c r="C46" s="53"/>
      <c r="D46" s="54"/>
      <c r="E46" s="55" t="s">
        <v>141</v>
      </c>
      <c r="F46" s="56"/>
      <c r="G46" s="56"/>
      <c r="H46" s="56"/>
      <c r="I46" s="56"/>
      <c r="J46" s="21"/>
      <c r="K46" s="30">
        <v>0</v>
      </c>
      <c r="L46" s="31">
        <v>1893.28</v>
      </c>
      <c r="M46" s="31">
        <v>0</v>
      </c>
    </row>
    <row r="47" spans="1:13" ht="63.75" customHeight="1">
      <c r="A47" s="12" t="s">
        <v>72</v>
      </c>
      <c r="B47" s="52" t="s">
        <v>174</v>
      </c>
      <c r="C47" s="53"/>
      <c r="D47" s="54"/>
      <c r="E47" s="55" t="s">
        <v>141</v>
      </c>
      <c r="F47" s="56"/>
      <c r="G47" s="56"/>
      <c r="H47" s="56"/>
      <c r="I47" s="56"/>
      <c r="J47" s="21"/>
      <c r="K47" s="30">
        <v>0</v>
      </c>
      <c r="L47" s="31">
        <f>1453</f>
        <v>1453</v>
      </c>
      <c r="M47" s="31">
        <v>0</v>
      </c>
    </row>
    <row r="48" spans="1:13" ht="54" customHeight="1">
      <c r="A48" s="12" t="s">
        <v>73</v>
      </c>
      <c r="B48" s="98" t="s">
        <v>22</v>
      </c>
      <c r="C48" s="61"/>
      <c r="D48" s="62"/>
      <c r="E48" s="57" t="s">
        <v>27</v>
      </c>
      <c r="F48" s="58"/>
      <c r="G48" s="58"/>
      <c r="H48" s="58"/>
      <c r="I48" s="58"/>
      <c r="J48" s="58"/>
      <c r="K48" s="35">
        <f>K51+K49</f>
        <v>3048000</v>
      </c>
      <c r="L48" s="35">
        <f>L51+L49</f>
        <v>2774758.46</v>
      </c>
      <c r="M48" s="29">
        <f t="shared" si="0"/>
        <v>91.03538254593175</v>
      </c>
    </row>
    <row r="49" spans="1:13" ht="126" customHeight="1">
      <c r="A49" s="12" t="s">
        <v>74</v>
      </c>
      <c r="B49" s="18" t="s">
        <v>45</v>
      </c>
      <c r="C49" s="14"/>
      <c r="D49" s="15"/>
      <c r="E49" s="116" t="s">
        <v>46</v>
      </c>
      <c r="F49" s="117"/>
      <c r="G49" s="117"/>
      <c r="H49" s="117"/>
      <c r="I49" s="117"/>
      <c r="J49" s="117"/>
      <c r="K49" s="35">
        <f>K50</f>
        <v>2554000</v>
      </c>
      <c r="L49" s="35">
        <f>L50</f>
        <v>1405489.99</v>
      </c>
      <c r="M49" s="29">
        <f t="shared" si="0"/>
        <v>55.03093148003132</v>
      </c>
    </row>
    <row r="50" spans="1:13" ht="146.25" customHeight="1">
      <c r="A50" s="12" t="s">
        <v>75</v>
      </c>
      <c r="B50" s="82" t="s">
        <v>142</v>
      </c>
      <c r="C50" s="83"/>
      <c r="D50" s="84"/>
      <c r="E50" s="109" t="s">
        <v>88</v>
      </c>
      <c r="F50" s="110"/>
      <c r="G50" s="110"/>
      <c r="H50" s="110"/>
      <c r="I50" s="110"/>
      <c r="J50" s="110"/>
      <c r="K50" s="30">
        <v>2554000</v>
      </c>
      <c r="L50" s="31">
        <v>1405489.99</v>
      </c>
      <c r="M50" s="31">
        <f t="shared" si="0"/>
        <v>55.03093148003132</v>
      </c>
    </row>
    <row r="51" spans="1:13" ht="99.75" customHeight="1">
      <c r="A51" s="12" t="s">
        <v>159</v>
      </c>
      <c r="B51" s="98" t="s">
        <v>28</v>
      </c>
      <c r="C51" s="104"/>
      <c r="D51" s="105"/>
      <c r="E51" s="118" t="s">
        <v>39</v>
      </c>
      <c r="F51" s="119"/>
      <c r="G51" s="119"/>
      <c r="H51" s="119"/>
      <c r="I51" s="119"/>
      <c r="J51" s="119"/>
      <c r="K51" s="35">
        <f>K52+K53</f>
        <v>494000</v>
      </c>
      <c r="L51" s="35">
        <f>L52+L53</f>
        <v>1369268.47</v>
      </c>
      <c r="M51" s="29">
        <f t="shared" si="0"/>
        <v>277.17985222672064</v>
      </c>
    </row>
    <row r="52" spans="1:13" ht="63" customHeight="1">
      <c r="A52" s="12" t="s">
        <v>76</v>
      </c>
      <c r="B52" s="106" t="s">
        <v>143</v>
      </c>
      <c r="C52" s="112"/>
      <c r="D52" s="113"/>
      <c r="E52" s="114" t="s">
        <v>34</v>
      </c>
      <c r="F52" s="115"/>
      <c r="G52" s="115"/>
      <c r="H52" s="115"/>
      <c r="I52" s="115"/>
      <c r="J52" s="115"/>
      <c r="K52" s="30">
        <v>432000</v>
      </c>
      <c r="L52" s="31">
        <v>1305703.47</v>
      </c>
      <c r="M52" s="31">
        <f t="shared" si="0"/>
        <v>302.2461736111111</v>
      </c>
    </row>
    <row r="53" spans="1:13" ht="93.75" customHeight="1">
      <c r="A53" s="12" t="s">
        <v>77</v>
      </c>
      <c r="B53" s="82" t="s">
        <v>144</v>
      </c>
      <c r="C53" s="83"/>
      <c r="D53" s="84"/>
      <c r="E53" s="109" t="s">
        <v>106</v>
      </c>
      <c r="F53" s="110"/>
      <c r="G53" s="110"/>
      <c r="H53" s="110"/>
      <c r="I53" s="110"/>
      <c r="J53" s="110"/>
      <c r="K53" s="30">
        <v>62000</v>
      </c>
      <c r="L53" s="31">
        <v>63565</v>
      </c>
      <c r="M53" s="31">
        <f t="shared" si="0"/>
        <v>102.52419354838709</v>
      </c>
    </row>
    <row r="54" spans="1:15" ht="54" customHeight="1">
      <c r="A54" s="12" t="s">
        <v>78</v>
      </c>
      <c r="B54" s="98" t="s">
        <v>18</v>
      </c>
      <c r="C54" s="61"/>
      <c r="D54" s="62"/>
      <c r="E54" s="57" t="s">
        <v>90</v>
      </c>
      <c r="F54" s="51"/>
      <c r="G54" s="51"/>
      <c r="H54" s="51"/>
      <c r="I54" s="51"/>
      <c r="J54" s="63"/>
      <c r="K54" s="35">
        <f>K61+K60+K55</f>
        <v>428000</v>
      </c>
      <c r="L54" s="35">
        <f>L61+L60+L55+L59+L58</f>
        <v>633708.55</v>
      </c>
      <c r="M54" s="29">
        <f t="shared" si="0"/>
        <v>148.06274532710282</v>
      </c>
      <c r="O54" s="6"/>
    </row>
    <row r="55" spans="1:13" ht="78" customHeight="1">
      <c r="A55" s="12" t="s">
        <v>201</v>
      </c>
      <c r="B55" s="82" t="s">
        <v>171</v>
      </c>
      <c r="C55" s="83"/>
      <c r="D55" s="84"/>
      <c r="E55" s="55" t="s">
        <v>172</v>
      </c>
      <c r="F55" s="150"/>
      <c r="G55" s="150"/>
      <c r="H55" s="150"/>
      <c r="I55" s="150"/>
      <c r="J55" s="17"/>
      <c r="K55" s="43">
        <f>K57</f>
        <v>7000</v>
      </c>
      <c r="L55" s="43">
        <f>L57+L56</f>
        <v>69513.25</v>
      </c>
      <c r="M55" s="31">
        <f t="shared" si="0"/>
        <v>993.0464285714285</v>
      </c>
    </row>
    <row r="56" spans="1:13" ht="85.5" customHeight="1">
      <c r="A56" s="12" t="s">
        <v>79</v>
      </c>
      <c r="B56" s="52" t="s">
        <v>248</v>
      </c>
      <c r="C56" s="53"/>
      <c r="D56" s="54"/>
      <c r="E56" s="55" t="s">
        <v>173</v>
      </c>
      <c r="F56" s="150"/>
      <c r="G56" s="150"/>
      <c r="H56" s="150"/>
      <c r="I56" s="150"/>
      <c r="J56" s="17"/>
      <c r="K56" s="43">
        <v>0</v>
      </c>
      <c r="L56" s="44">
        <v>2085.51</v>
      </c>
      <c r="M56" s="31">
        <v>0</v>
      </c>
    </row>
    <row r="57" spans="1:13" ht="96" customHeight="1">
      <c r="A57" s="12" t="s">
        <v>202</v>
      </c>
      <c r="B57" s="52" t="s">
        <v>217</v>
      </c>
      <c r="C57" s="53"/>
      <c r="D57" s="54"/>
      <c r="E57" s="55" t="s">
        <v>173</v>
      </c>
      <c r="F57" s="150"/>
      <c r="G57" s="150"/>
      <c r="H57" s="150"/>
      <c r="I57" s="150"/>
      <c r="J57" s="17"/>
      <c r="K57" s="43">
        <v>7000</v>
      </c>
      <c r="L57" s="45">
        <f>67427.74</f>
        <v>67427.74</v>
      </c>
      <c r="M57" s="31">
        <f t="shared" si="0"/>
        <v>963.2534285714286</v>
      </c>
    </row>
    <row r="58" spans="1:13" ht="123" customHeight="1">
      <c r="A58" s="12" t="s">
        <v>203</v>
      </c>
      <c r="B58" s="55" t="s">
        <v>230</v>
      </c>
      <c r="C58" s="53"/>
      <c r="D58" s="54"/>
      <c r="E58" s="55" t="s">
        <v>226</v>
      </c>
      <c r="F58" s="56"/>
      <c r="G58" s="56"/>
      <c r="H58" s="56"/>
      <c r="I58" s="56"/>
      <c r="J58" s="17"/>
      <c r="K58" s="43">
        <v>0</v>
      </c>
      <c r="L58" s="45">
        <v>101470</v>
      </c>
      <c r="M58" s="31">
        <v>0</v>
      </c>
    </row>
    <row r="59" spans="1:13" ht="111.75" customHeight="1">
      <c r="A59" s="12" t="s">
        <v>80</v>
      </c>
      <c r="B59" s="55" t="s">
        <v>227</v>
      </c>
      <c r="C59" s="53"/>
      <c r="D59" s="54"/>
      <c r="E59" s="55" t="s">
        <v>226</v>
      </c>
      <c r="F59" s="56"/>
      <c r="G59" s="56"/>
      <c r="H59" s="56"/>
      <c r="I59" s="56"/>
      <c r="J59" s="17"/>
      <c r="K59" s="43">
        <v>0</v>
      </c>
      <c r="L59" s="45">
        <f>354000</f>
        <v>354000</v>
      </c>
      <c r="M59" s="31">
        <v>0</v>
      </c>
    </row>
    <row r="60" spans="1:13" ht="106.5" customHeight="1">
      <c r="A60" s="12" t="s">
        <v>204</v>
      </c>
      <c r="B60" s="52" t="s">
        <v>145</v>
      </c>
      <c r="C60" s="53"/>
      <c r="D60" s="54"/>
      <c r="E60" s="55" t="s">
        <v>92</v>
      </c>
      <c r="F60" s="56"/>
      <c r="G60" s="56"/>
      <c r="H60" s="56"/>
      <c r="I60" s="56"/>
      <c r="J60" s="67"/>
      <c r="K60" s="43">
        <v>107000</v>
      </c>
      <c r="L60" s="45">
        <v>1500</v>
      </c>
      <c r="M60" s="31">
        <f t="shared" si="0"/>
        <v>1.4018691588785046</v>
      </c>
    </row>
    <row r="61" spans="1:13" ht="76.5" customHeight="1">
      <c r="A61" s="12" t="s">
        <v>81</v>
      </c>
      <c r="B61" s="151" t="s">
        <v>20</v>
      </c>
      <c r="C61" s="151"/>
      <c r="D61" s="151"/>
      <c r="E61" s="99" t="s">
        <v>38</v>
      </c>
      <c r="F61" s="99"/>
      <c r="G61" s="99"/>
      <c r="H61" s="99"/>
      <c r="I61" s="99"/>
      <c r="J61" s="114"/>
      <c r="K61" s="30">
        <f>K62+K63</f>
        <v>314000</v>
      </c>
      <c r="L61" s="30">
        <f>L62+L63</f>
        <v>107225.3</v>
      </c>
      <c r="M61" s="31">
        <f t="shared" si="0"/>
        <v>34.1481847133758</v>
      </c>
    </row>
    <row r="62" spans="1:13" ht="78" customHeight="1">
      <c r="A62" s="12" t="s">
        <v>82</v>
      </c>
      <c r="B62" s="52" t="s">
        <v>146</v>
      </c>
      <c r="C62" s="53"/>
      <c r="D62" s="54"/>
      <c r="E62" s="55" t="s">
        <v>38</v>
      </c>
      <c r="F62" s="56"/>
      <c r="G62" s="56"/>
      <c r="H62" s="56"/>
      <c r="I62" s="56"/>
      <c r="J62" s="17"/>
      <c r="K62" s="30">
        <v>35000</v>
      </c>
      <c r="L62" s="45">
        <f>19220</f>
        <v>19220</v>
      </c>
      <c r="M62" s="31">
        <f t="shared" si="0"/>
        <v>54.91428571428572</v>
      </c>
    </row>
    <row r="63" spans="1:13" ht="75" customHeight="1">
      <c r="A63" s="12" t="s">
        <v>296</v>
      </c>
      <c r="B63" s="52" t="s">
        <v>147</v>
      </c>
      <c r="C63" s="53"/>
      <c r="D63" s="54"/>
      <c r="E63" s="55" t="s">
        <v>38</v>
      </c>
      <c r="F63" s="56"/>
      <c r="G63" s="56"/>
      <c r="H63" s="56"/>
      <c r="I63" s="56"/>
      <c r="J63" s="17"/>
      <c r="K63" s="30">
        <v>279000</v>
      </c>
      <c r="L63" s="43">
        <f>88005.3</f>
        <v>88005.3</v>
      </c>
      <c r="M63" s="31">
        <f t="shared" si="0"/>
        <v>31.543118279569892</v>
      </c>
    </row>
    <row r="64" spans="1:13" ht="37.5" customHeight="1">
      <c r="A64" s="12" t="s">
        <v>297</v>
      </c>
      <c r="B64" s="103" t="s">
        <v>19</v>
      </c>
      <c r="C64" s="65"/>
      <c r="D64" s="66"/>
      <c r="E64" s="100" t="s">
        <v>3</v>
      </c>
      <c r="F64" s="101"/>
      <c r="G64" s="101"/>
      <c r="H64" s="101"/>
      <c r="I64" s="101"/>
      <c r="J64" s="102"/>
      <c r="K64" s="35">
        <f>K65+K105</f>
        <v>407963920</v>
      </c>
      <c r="L64" s="35">
        <f>L65+L105+L103</f>
        <v>273154392.02000004</v>
      </c>
      <c r="M64" s="29">
        <f t="shared" si="0"/>
        <v>66.95552685639457</v>
      </c>
    </row>
    <row r="65" spans="1:15" ht="45.75" customHeight="1">
      <c r="A65" s="12" t="s">
        <v>83</v>
      </c>
      <c r="B65" s="98" t="s">
        <v>4</v>
      </c>
      <c r="C65" s="104"/>
      <c r="D65" s="105"/>
      <c r="E65" s="59" t="s">
        <v>36</v>
      </c>
      <c r="F65" s="59"/>
      <c r="G65" s="59"/>
      <c r="H65" s="59"/>
      <c r="I65" s="59"/>
      <c r="J65" s="59"/>
      <c r="K65" s="35">
        <f>K66+K69+K84+K99</f>
        <v>407963920</v>
      </c>
      <c r="L65" s="35">
        <f>L66+L69+L84+L99</f>
        <v>274514145.25</v>
      </c>
      <c r="M65" s="29">
        <f>L65/K65*100</f>
        <v>67.28882918126682</v>
      </c>
      <c r="O65" s="6"/>
    </row>
    <row r="66" spans="1:13" ht="39" customHeight="1">
      <c r="A66" s="12" t="s">
        <v>205</v>
      </c>
      <c r="B66" s="98" t="s">
        <v>197</v>
      </c>
      <c r="C66" s="104"/>
      <c r="D66" s="105"/>
      <c r="E66" s="59" t="s">
        <v>2</v>
      </c>
      <c r="F66" s="59"/>
      <c r="G66" s="59"/>
      <c r="H66" s="59"/>
      <c r="I66" s="59"/>
      <c r="J66" s="59"/>
      <c r="K66" s="35">
        <f>K67</f>
        <v>1606000</v>
      </c>
      <c r="L66" s="35">
        <f>L67</f>
        <v>1072000</v>
      </c>
      <c r="M66" s="29">
        <f aca="true" t="shared" si="1" ref="M66:M112">L66/K66*100</f>
        <v>66.74968866749688</v>
      </c>
    </row>
    <row r="67" spans="1:13" ht="54" customHeight="1">
      <c r="A67" s="12" t="s">
        <v>99</v>
      </c>
      <c r="B67" s="106" t="s">
        <v>179</v>
      </c>
      <c r="C67" s="112"/>
      <c r="D67" s="113"/>
      <c r="E67" s="99" t="s">
        <v>40</v>
      </c>
      <c r="F67" s="99"/>
      <c r="G67" s="99"/>
      <c r="H67" s="99"/>
      <c r="I67" s="99"/>
      <c r="J67" s="99"/>
      <c r="K67" s="30">
        <f>K68</f>
        <v>1606000</v>
      </c>
      <c r="L67" s="30">
        <f>L68</f>
        <v>1072000</v>
      </c>
      <c r="M67" s="31">
        <f t="shared" si="1"/>
        <v>66.74968866749688</v>
      </c>
    </row>
    <row r="68" spans="1:13" ht="125.25" customHeight="1">
      <c r="A68" s="12" t="s">
        <v>84</v>
      </c>
      <c r="B68" s="106"/>
      <c r="C68" s="107"/>
      <c r="D68" s="108"/>
      <c r="E68" s="50" t="s">
        <v>41</v>
      </c>
      <c r="F68" s="73"/>
      <c r="G68" s="73"/>
      <c r="H68" s="73"/>
      <c r="I68" s="73"/>
      <c r="J68" s="74"/>
      <c r="K68" s="30">
        <f>1606000</f>
        <v>1606000</v>
      </c>
      <c r="L68" s="31">
        <v>1072000</v>
      </c>
      <c r="M68" s="31">
        <f t="shared" si="1"/>
        <v>66.74968866749688</v>
      </c>
    </row>
    <row r="69" spans="1:13" ht="52.5" customHeight="1">
      <c r="A69" s="12" t="s">
        <v>100</v>
      </c>
      <c r="B69" s="98" t="s">
        <v>31</v>
      </c>
      <c r="C69" s="61"/>
      <c r="D69" s="62"/>
      <c r="E69" s="57" t="s">
        <v>112</v>
      </c>
      <c r="F69" s="58"/>
      <c r="G69" s="58"/>
      <c r="H69" s="58"/>
      <c r="I69" s="58"/>
      <c r="J69" s="58"/>
      <c r="K69" s="35">
        <f>K71+K75+K70+K74+K72+K73</f>
        <v>225288120</v>
      </c>
      <c r="L69" s="35">
        <f>L71+L75+L70+L74+L72+L73</f>
        <v>134833843.86</v>
      </c>
      <c r="M69" s="29">
        <f t="shared" si="1"/>
        <v>59.849513529608224</v>
      </c>
    </row>
    <row r="70" spans="1:13" ht="63" customHeight="1">
      <c r="A70" s="12" t="s">
        <v>85</v>
      </c>
      <c r="B70" s="52" t="s">
        <v>239</v>
      </c>
      <c r="C70" s="53"/>
      <c r="D70" s="54"/>
      <c r="E70" s="55" t="s">
        <v>240</v>
      </c>
      <c r="F70" s="56"/>
      <c r="G70" s="56"/>
      <c r="H70" s="56"/>
      <c r="I70" s="56"/>
      <c r="J70" s="24"/>
      <c r="K70" s="30">
        <f>5676120</f>
        <v>5676120</v>
      </c>
      <c r="L70" s="30">
        <v>0</v>
      </c>
      <c r="M70" s="31">
        <f t="shared" si="1"/>
        <v>0</v>
      </c>
    </row>
    <row r="71" spans="1:13" ht="79.5" customHeight="1">
      <c r="A71" s="12" t="s">
        <v>101</v>
      </c>
      <c r="B71" s="55" t="s">
        <v>218</v>
      </c>
      <c r="C71" s="53"/>
      <c r="D71" s="54"/>
      <c r="E71" s="55" t="s">
        <v>219</v>
      </c>
      <c r="F71" s="56"/>
      <c r="G71" s="56"/>
      <c r="H71" s="56"/>
      <c r="I71" s="56"/>
      <c r="J71" s="67"/>
      <c r="K71" s="30">
        <f>12350000</f>
        <v>12350000</v>
      </c>
      <c r="L71" s="30">
        <v>0</v>
      </c>
      <c r="M71" s="31">
        <f t="shared" si="1"/>
        <v>0</v>
      </c>
    </row>
    <row r="72" spans="1:13" ht="84.75" customHeight="1">
      <c r="A72" s="12" t="s">
        <v>102</v>
      </c>
      <c r="B72" s="55" t="s">
        <v>286</v>
      </c>
      <c r="C72" s="56"/>
      <c r="D72" s="67"/>
      <c r="E72" s="55" t="s">
        <v>287</v>
      </c>
      <c r="F72" s="56"/>
      <c r="G72" s="56"/>
      <c r="H72" s="56"/>
      <c r="I72" s="56"/>
      <c r="J72" s="25"/>
      <c r="K72" s="30">
        <v>124600</v>
      </c>
      <c r="L72" s="30">
        <v>124600</v>
      </c>
      <c r="M72" s="31">
        <f t="shared" si="1"/>
        <v>100</v>
      </c>
    </row>
    <row r="73" spans="1:13" ht="63.75" customHeight="1">
      <c r="A73" s="12" t="s">
        <v>206</v>
      </c>
      <c r="B73" s="55" t="s">
        <v>288</v>
      </c>
      <c r="C73" s="56"/>
      <c r="D73" s="67"/>
      <c r="E73" s="55" t="s">
        <v>289</v>
      </c>
      <c r="F73" s="56"/>
      <c r="G73" s="56"/>
      <c r="H73" s="56"/>
      <c r="I73" s="56"/>
      <c r="J73" s="25"/>
      <c r="K73" s="30">
        <f>1222300</f>
        <v>1222300</v>
      </c>
      <c r="L73" s="30">
        <v>855610</v>
      </c>
      <c r="M73" s="31">
        <f t="shared" si="1"/>
        <v>70</v>
      </c>
    </row>
    <row r="74" spans="1:13" ht="91.5" customHeight="1">
      <c r="A74" s="12" t="s">
        <v>207</v>
      </c>
      <c r="B74" s="55" t="s">
        <v>249</v>
      </c>
      <c r="C74" s="56"/>
      <c r="D74" s="67"/>
      <c r="E74" s="55" t="s">
        <v>250</v>
      </c>
      <c r="F74" s="56"/>
      <c r="G74" s="56"/>
      <c r="H74" s="56"/>
      <c r="I74" s="56"/>
      <c r="J74" s="25"/>
      <c r="K74" s="30">
        <f>10499700</f>
        <v>10499700</v>
      </c>
      <c r="L74" s="30">
        <v>8029210.56</v>
      </c>
      <c r="M74" s="31">
        <f t="shared" si="1"/>
        <v>76.47085688162518</v>
      </c>
    </row>
    <row r="75" spans="1:15" ht="39.75" customHeight="1">
      <c r="A75" s="12" t="s">
        <v>103</v>
      </c>
      <c r="B75" s="50" t="s">
        <v>180</v>
      </c>
      <c r="C75" s="51"/>
      <c r="D75" s="63"/>
      <c r="E75" s="50" t="s">
        <v>148</v>
      </c>
      <c r="F75" s="51"/>
      <c r="G75" s="51"/>
      <c r="H75" s="51"/>
      <c r="I75" s="51"/>
      <c r="J75" s="51"/>
      <c r="K75" s="30">
        <f>K76+K77+K78+K79+K80+K81+K82+K83</f>
        <v>195415400</v>
      </c>
      <c r="L75" s="30">
        <f>L76+L77+L78+L79+L80+L81+L82+L83</f>
        <v>125824423.3</v>
      </c>
      <c r="M75" s="31">
        <f t="shared" si="1"/>
        <v>64.3881819447188</v>
      </c>
      <c r="O75" s="6"/>
    </row>
    <row r="76" spans="1:17" ht="101.25" customHeight="1">
      <c r="A76" s="12" t="s">
        <v>104</v>
      </c>
      <c r="B76" s="60" t="s">
        <v>181</v>
      </c>
      <c r="C76" s="61"/>
      <c r="D76" s="62"/>
      <c r="E76" s="50" t="s">
        <v>43</v>
      </c>
      <c r="F76" s="51"/>
      <c r="G76" s="51"/>
      <c r="H76" s="51"/>
      <c r="I76" s="51"/>
      <c r="J76" s="51"/>
      <c r="K76" s="30">
        <v>157608000</v>
      </c>
      <c r="L76" s="31">
        <f>26268000+13134000+13134000+13134000+13134000+13134000+13134000</f>
        <v>105072000</v>
      </c>
      <c r="M76" s="31">
        <f t="shared" si="1"/>
        <v>66.66666666666666</v>
      </c>
      <c r="Q76" s="6"/>
    </row>
    <row r="77" spans="1:17" ht="78" customHeight="1">
      <c r="A77" s="12" t="s">
        <v>208</v>
      </c>
      <c r="B77" s="60" t="s">
        <v>181</v>
      </c>
      <c r="C77" s="61"/>
      <c r="D77" s="62"/>
      <c r="E77" s="55" t="s">
        <v>251</v>
      </c>
      <c r="F77" s="56"/>
      <c r="G77" s="56"/>
      <c r="H77" s="56"/>
      <c r="I77" s="56"/>
      <c r="J77" s="17"/>
      <c r="K77" s="30">
        <f>21972500</f>
        <v>21972500</v>
      </c>
      <c r="L77" s="31">
        <f>7835901.3</f>
        <v>7835901.3</v>
      </c>
      <c r="M77" s="31">
        <f t="shared" si="1"/>
        <v>35.6623110706565</v>
      </c>
      <c r="O77" s="6"/>
      <c r="Q77" s="6"/>
    </row>
    <row r="78" spans="1:13" ht="115.5" customHeight="1">
      <c r="A78" s="12" t="s">
        <v>113</v>
      </c>
      <c r="B78" s="60" t="s">
        <v>181</v>
      </c>
      <c r="C78" s="61"/>
      <c r="D78" s="62"/>
      <c r="E78" s="55" t="s">
        <v>293</v>
      </c>
      <c r="F78" s="56"/>
      <c r="G78" s="56"/>
      <c r="H78" s="56"/>
      <c r="I78" s="56"/>
      <c r="J78" s="17"/>
      <c r="K78" s="30">
        <v>0</v>
      </c>
      <c r="L78" s="31">
        <v>31622</v>
      </c>
      <c r="M78" s="31">
        <v>0</v>
      </c>
    </row>
    <row r="79" spans="1:13" ht="48" customHeight="1">
      <c r="A79" s="12" t="s">
        <v>209</v>
      </c>
      <c r="B79" s="60" t="s">
        <v>182</v>
      </c>
      <c r="C79" s="61"/>
      <c r="D79" s="62"/>
      <c r="E79" s="50" t="s">
        <v>115</v>
      </c>
      <c r="F79" s="51"/>
      <c r="G79" s="51"/>
      <c r="H79" s="51"/>
      <c r="I79" s="51"/>
      <c r="J79" s="51"/>
      <c r="K79" s="30">
        <f>11144000</f>
        <v>11144000</v>
      </c>
      <c r="L79" s="31">
        <f>1676000+4470000+1338000</f>
        <v>7484000</v>
      </c>
      <c r="M79" s="31">
        <f t="shared" si="1"/>
        <v>67.15721464465183</v>
      </c>
    </row>
    <row r="80" spans="1:13" ht="120.75" customHeight="1">
      <c r="A80" s="12" t="s">
        <v>114</v>
      </c>
      <c r="B80" s="60" t="s">
        <v>182</v>
      </c>
      <c r="C80" s="61"/>
      <c r="D80" s="62"/>
      <c r="E80" s="50" t="s">
        <v>252</v>
      </c>
      <c r="F80" s="73"/>
      <c r="G80" s="73"/>
      <c r="H80" s="73"/>
      <c r="I80" s="73"/>
      <c r="J80" s="74"/>
      <c r="K80" s="30">
        <f>4559100</f>
        <v>4559100</v>
      </c>
      <c r="L80" s="45">
        <f>2000000+2000000+559100</f>
        <v>4559100</v>
      </c>
      <c r="M80" s="31">
        <f t="shared" si="1"/>
        <v>100</v>
      </c>
    </row>
    <row r="81" spans="1:13" ht="128.25" customHeight="1">
      <c r="A81" s="12" t="s">
        <v>210</v>
      </c>
      <c r="B81" s="60" t="s">
        <v>294</v>
      </c>
      <c r="C81" s="61"/>
      <c r="D81" s="62"/>
      <c r="E81" s="55" t="s">
        <v>295</v>
      </c>
      <c r="F81" s="56"/>
      <c r="G81" s="56"/>
      <c r="H81" s="56"/>
      <c r="I81" s="56"/>
      <c r="J81" s="27"/>
      <c r="K81" s="30">
        <v>0</v>
      </c>
      <c r="L81" s="45">
        <v>695700</v>
      </c>
      <c r="M81" s="31">
        <v>0</v>
      </c>
    </row>
    <row r="82" spans="1:13" ht="87" customHeight="1">
      <c r="A82" s="12" t="s">
        <v>211</v>
      </c>
      <c r="B82" s="52" t="s">
        <v>253</v>
      </c>
      <c r="C82" s="53"/>
      <c r="D82" s="54"/>
      <c r="E82" s="55" t="s">
        <v>254</v>
      </c>
      <c r="F82" s="56"/>
      <c r="G82" s="56"/>
      <c r="H82" s="56"/>
      <c r="I82" s="56"/>
      <c r="J82" s="27"/>
      <c r="K82" s="30">
        <v>5700</v>
      </c>
      <c r="L82" s="45">
        <f>20000</f>
        <v>20000</v>
      </c>
      <c r="M82" s="31">
        <f t="shared" si="1"/>
        <v>350.8771929824561</v>
      </c>
    </row>
    <row r="83" spans="1:13" ht="63" customHeight="1">
      <c r="A83" s="12" t="s">
        <v>212</v>
      </c>
      <c r="B83" s="52" t="s">
        <v>253</v>
      </c>
      <c r="C83" s="53"/>
      <c r="D83" s="54"/>
      <c r="E83" s="55" t="s">
        <v>292</v>
      </c>
      <c r="F83" s="56"/>
      <c r="G83" s="56"/>
      <c r="H83" s="56"/>
      <c r="I83" s="56"/>
      <c r="J83" s="27"/>
      <c r="K83" s="30">
        <v>126100</v>
      </c>
      <c r="L83" s="45">
        <v>126100</v>
      </c>
      <c r="M83" s="31">
        <f t="shared" si="1"/>
        <v>100</v>
      </c>
    </row>
    <row r="84" spans="1:17" ht="45" customHeight="1">
      <c r="A84" s="12" t="s">
        <v>120</v>
      </c>
      <c r="B84" s="98" t="s">
        <v>194</v>
      </c>
      <c r="C84" s="104"/>
      <c r="D84" s="105"/>
      <c r="E84" s="57" t="s">
        <v>5</v>
      </c>
      <c r="F84" s="58"/>
      <c r="G84" s="58"/>
      <c r="H84" s="58"/>
      <c r="I84" s="58"/>
      <c r="J84" s="58"/>
      <c r="K84" s="46">
        <f>K85+K86+K96+K92+K94+K93+K95</f>
        <v>175604300</v>
      </c>
      <c r="L84" s="46">
        <f>L85+L86+L96+L92+L94+L93+L95</f>
        <v>133727351.39</v>
      </c>
      <c r="M84" s="29">
        <f t="shared" si="1"/>
        <v>76.15266334024851</v>
      </c>
      <c r="O84" s="6"/>
      <c r="Q84" s="6"/>
    </row>
    <row r="85" spans="1:13" ht="70.5" customHeight="1">
      <c r="A85" s="12" t="s">
        <v>213</v>
      </c>
      <c r="B85" s="60" t="s">
        <v>187</v>
      </c>
      <c r="C85" s="61"/>
      <c r="D85" s="62"/>
      <c r="E85" s="50" t="s">
        <v>188</v>
      </c>
      <c r="F85" s="51"/>
      <c r="G85" s="51"/>
      <c r="H85" s="51"/>
      <c r="I85" s="51"/>
      <c r="J85" s="51"/>
      <c r="K85" s="30">
        <f>2640000</f>
        <v>2640000</v>
      </c>
      <c r="L85" s="31">
        <v>1532394</v>
      </c>
      <c r="M85" s="31">
        <f t="shared" si="1"/>
        <v>58.045227272727274</v>
      </c>
    </row>
    <row r="86" spans="1:14" ht="69" customHeight="1">
      <c r="A86" s="12" t="s">
        <v>214</v>
      </c>
      <c r="B86" s="50" t="s">
        <v>189</v>
      </c>
      <c r="C86" s="51"/>
      <c r="D86" s="63"/>
      <c r="E86" s="50" t="s">
        <v>149</v>
      </c>
      <c r="F86" s="51"/>
      <c r="G86" s="51"/>
      <c r="H86" s="51"/>
      <c r="I86" s="51"/>
      <c r="J86" s="51"/>
      <c r="K86" s="30">
        <f>K87+K88+K89+K90+K91</f>
        <v>18651400</v>
      </c>
      <c r="L86" s="30">
        <f>L87+L88+L89+L90+L91</f>
        <v>14544563.39</v>
      </c>
      <c r="M86" s="31">
        <f t="shared" si="1"/>
        <v>77.98108125931566</v>
      </c>
      <c r="N86" s="6"/>
    </row>
    <row r="87" spans="1:13" ht="108" customHeight="1">
      <c r="A87" s="12" t="s">
        <v>215</v>
      </c>
      <c r="B87" s="50" t="s">
        <v>190</v>
      </c>
      <c r="C87" s="51"/>
      <c r="D87" s="63"/>
      <c r="E87" s="50" t="s">
        <v>37</v>
      </c>
      <c r="F87" s="51"/>
      <c r="G87" s="51"/>
      <c r="H87" s="51"/>
      <c r="I87" s="51"/>
      <c r="J87" s="51"/>
      <c r="K87" s="30">
        <v>241000</v>
      </c>
      <c r="L87" s="31">
        <f>60250+40167+20083+60250</f>
        <v>180750</v>
      </c>
      <c r="M87" s="31">
        <f t="shared" si="1"/>
        <v>75</v>
      </c>
    </row>
    <row r="88" spans="1:13" ht="114" customHeight="1">
      <c r="A88" s="12" t="s">
        <v>298</v>
      </c>
      <c r="B88" s="50" t="s">
        <v>190</v>
      </c>
      <c r="C88" s="51"/>
      <c r="D88" s="63"/>
      <c r="E88" s="50" t="s">
        <v>191</v>
      </c>
      <c r="F88" s="51"/>
      <c r="G88" s="51"/>
      <c r="H88" s="51"/>
      <c r="I88" s="51"/>
      <c r="J88" s="51"/>
      <c r="K88" s="30">
        <v>17894000</v>
      </c>
      <c r="L88" s="31">
        <f>7600181.09+935795+1784656+1995145+454652.5+603950.5+882933.3</f>
        <v>14257313.39</v>
      </c>
      <c r="M88" s="31">
        <f t="shared" si="1"/>
        <v>79.67650268246341</v>
      </c>
    </row>
    <row r="89" spans="1:13" ht="128.25" customHeight="1">
      <c r="A89" s="12" t="s">
        <v>220</v>
      </c>
      <c r="B89" s="50" t="s">
        <v>190</v>
      </c>
      <c r="C89" s="51"/>
      <c r="D89" s="63"/>
      <c r="E89" s="72" t="s">
        <v>116</v>
      </c>
      <c r="F89" s="73"/>
      <c r="G89" s="73"/>
      <c r="H89" s="73"/>
      <c r="I89" s="73"/>
      <c r="J89" s="74"/>
      <c r="K89" s="30">
        <v>100</v>
      </c>
      <c r="L89" s="31">
        <v>100</v>
      </c>
      <c r="M89" s="31">
        <f t="shared" si="1"/>
        <v>100</v>
      </c>
    </row>
    <row r="90" spans="1:13" ht="54" customHeight="1">
      <c r="A90" s="12" t="s">
        <v>221</v>
      </c>
      <c r="B90" s="50" t="s">
        <v>190</v>
      </c>
      <c r="C90" s="51"/>
      <c r="D90" s="63"/>
      <c r="E90" s="72" t="s">
        <v>44</v>
      </c>
      <c r="F90" s="73"/>
      <c r="G90" s="73"/>
      <c r="H90" s="73"/>
      <c r="I90" s="73"/>
      <c r="J90" s="74"/>
      <c r="K90" s="30">
        <v>106400</v>
      </c>
      <c r="L90" s="31">
        <v>106400</v>
      </c>
      <c r="M90" s="31">
        <f t="shared" si="1"/>
        <v>100</v>
      </c>
    </row>
    <row r="91" spans="1:13" ht="87" customHeight="1">
      <c r="A91" s="12" t="s">
        <v>222</v>
      </c>
      <c r="B91" s="50" t="s">
        <v>190</v>
      </c>
      <c r="C91" s="51"/>
      <c r="D91" s="63"/>
      <c r="E91" s="55" t="s">
        <v>160</v>
      </c>
      <c r="F91" s="56"/>
      <c r="G91" s="56"/>
      <c r="H91" s="56"/>
      <c r="I91" s="56"/>
      <c r="J91" s="67"/>
      <c r="K91" s="30">
        <v>409900</v>
      </c>
      <c r="L91" s="31">
        <v>0</v>
      </c>
      <c r="M91" s="31">
        <f t="shared" si="1"/>
        <v>0</v>
      </c>
    </row>
    <row r="92" spans="1:13" ht="78" customHeight="1">
      <c r="A92" s="12" t="s">
        <v>223</v>
      </c>
      <c r="B92" s="52" t="s">
        <v>185</v>
      </c>
      <c r="C92" s="53"/>
      <c r="D92" s="54"/>
      <c r="E92" s="55" t="s">
        <v>186</v>
      </c>
      <c r="F92" s="56"/>
      <c r="G92" s="56"/>
      <c r="H92" s="56"/>
      <c r="I92" s="56"/>
      <c r="J92" s="7"/>
      <c r="K92" s="30">
        <v>673000</v>
      </c>
      <c r="L92" s="31">
        <v>673000</v>
      </c>
      <c r="M92" s="31">
        <f t="shared" si="1"/>
        <v>100</v>
      </c>
    </row>
    <row r="93" spans="1:13" ht="108.75" customHeight="1">
      <c r="A93" s="12" t="s">
        <v>224</v>
      </c>
      <c r="B93" s="52" t="s">
        <v>231</v>
      </c>
      <c r="C93" s="53"/>
      <c r="D93" s="54"/>
      <c r="E93" s="55" t="s">
        <v>232</v>
      </c>
      <c r="F93" s="56"/>
      <c r="G93" s="56"/>
      <c r="H93" s="56"/>
      <c r="I93" s="56"/>
      <c r="J93" s="7"/>
      <c r="K93" s="30">
        <v>134400</v>
      </c>
      <c r="L93" s="31">
        <v>134400</v>
      </c>
      <c r="M93" s="31">
        <f t="shared" si="1"/>
        <v>100</v>
      </c>
    </row>
    <row r="94" spans="1:13" ht="71.25" customHeight="1">
      <c r="A94" s="12" t="s">
        <v>225</v>
      </c>
      <c r="B94" s="52" t="s">
        <v>183</v>
      </c>
      <c r="C94" s="53"/>
      <c r="D94" s="54"/>
      <c r="E94" s="55" t="s">
        <v>184</v>
      </c>
      <c r="F94" s="56"/>
      <c r="G94" s="56"/>
      <c r="H94" s="56"/>
      <c r="I94" s="56"/>
      <c r="J94" s="67"/>
      <c r="K94" s="30">
        <f>9573000</f>
        <v>9573000</v>
      </c>
      <c r="L94" s="31">
        <v>6128052.6</v>
      </c>
      <c r="M94" s="31">
        <f t="shared" si="1"/>
        <v>64.01392040112816</v>
      </c>
    </row>
    <row r="95" spans="1:13" ht="83.25" customHeight="1">
      <c r="A95" s="12" t="s">
        <v>269</v>
      </c>
      <c r="B95" s="52" t="s">
        <v>255</v>
      </c>
      <c r="C95" s="53"/>
      <c r="D95" s="54"/>
      <c r="E95" s="55" t="s">
        <v>256</v>
      </c>
      <c r="F95" s="56"/>
      <c r="G95" s="56"/>
      <c r="H95" s="56"/>
      <c r="I95" s="56"/>
      <c r="J95" s="26"/>
      <c r="K95" s="30">
        <v>57500</v>
      </c>
      <c r="L95" s="31">
        <v>14441.4</v>
      </c>
      <c r="M95" s="31">
        <f t="shared" si="1"/>
        <v>25.115478260869565</v>
      </c>
    </row>
    <row r="96" spans="1:13" ht="43.5" customHeight="1">
      <c r="A96" s="12" t="s">
        <v>270</v>
      </c>
      <c r="B96" s="64" t="s">
        <v>192</v>
      </c>
      <c r="C96" s="65"/>
      <c r="D96" s="66"/>
      <c r="E96" s="50" t="s">
        <v>150</v>
      </c>
      <c r="F96" s="51"/>
      <c r="G96" s="51"/>
      <c r="H96" s="51"/>
      <c r="I96" s="51"/>
      <c r="J96" s="63"/>
      <c r="K96" s="30">
        <f>K97+K98</f>
        <v>143875000</v>
      </c>
      <c r="L96" s="30">
        <f>L97+L98</f>
        <v>110700500</v>
      </c>
      <c r="M96" s="31">
        <f t="shared" si="1"/>
        <v>76.94213727193745</v>
      </c>
    </row>
    <row r="97" spans="1:13" ht="189.75" customHeight="1">
      <c r="A97" s="12" t="s">
        <v>271</v>
      </c>
      <c r="B97" s="64" t="s">
        <v>193</v>
      </c>
      <c r="C97" s="65"/>
      <c r="D97" s="66"/>
      <c r="E97" s="50" t="s">
        <v>178</v>
      </c>
      <c r="F97" s="51"/>
      <c r="G97" s="51"/>
      <c r="H97" s="51"/>
      <c r="I97" s="51"/>
      <c r="J97" s="51"/>
      <c r="K97" s="30">
        <f>97571000</f>
        <v>97571000</v>
      </c>
      <c r="L97" s="30">
        <f>23100000+4300000+2267000+10837000+8200000+3100000+4600000+3100000+600000+1133500+600000+600000+3000000+1500000+3100000+5090000</f>
        <v>75127500</v>
      </c>
      <c r="M97" s="31">
        <f t="shared" si="1"/>
        <v>76.9977759785182</v>
      </c>
    </row>
    <row r="98" spans="1:13" ht="113.25" customHeight="1">
      <c r="A98" s="12" t="s">
        <v>272</v>
      </c>
      <c r="B98" s="64" t="s">
        <v>193</v>
      </c>
      <c r="C98" s="65"/>
      <c r="D98" s="66"/>
      <c r="E98" s="153" t="s">
        <v>177</v>
      </c>
      <c r="F98" s="154"/>
      <c r="G98" s="154"/>
      <c r="H98" s="154"/>
      <c r="I98" s="154"/>
      <c r="J98" s="155"/>
      <c r="K98" s="47">
        <v>46304000</v>
      </c>
      <c r="L98" s="30">
        <f>11340000+3400000+438000+1000000+4400000+1400000+2350000+1500000+1000000+3400000+219000+1000000+1178000+1200000+1748000</f>
        <v>35573000</v>
      </c>
      <c r="M98" s="31">
        <f t="shared" si="1"/>
        <v>76.82489633724948</v>
      </c>
    </row>
    <row r="99" spans="1:13" ht="30" customHeight="1">
      <c r="A99" s="12" t="s">
        <v>273</v>
      </c>
      <c r="B99" s="52" t="s">
        <v>257</v>
      </c>
      <c r="C99" s="53"/>
      <c r="D99" s="54"/>
      <c r="E99" s="78" t="s">
        <v>258</v>
      </c>
      <c r="F99" s="148"/>
      <c r="G99" s="148"/>
      <c r="H99" s="148"/>
      <c r="I99" s="148"/>
      <c r="J99" s="152"/>
      <c r="K99" s="47">
        <f>K100</f>
        <v>5465500</v>
      </c>
      <c r="L99" s="47">
        <f>L100</f>
        <v>4880950</v>
      </c>
      <c r="M99" s="30">
        <f t="shared" si="1"/>
        <v>89.30472966791694</v>
      </c>
    </row>
    <row r="100" spans="1:13" ht="60.75" customHeight="1">
      <c r="A100" s="12" t="s">
        <v>274</v>
      </c>
      <c r="B100" s="52" t="s">
        <v>259</v>
      </c>
      <c r="C100" s="53"/>
      <c r="D100" s="54"/>
      <c r="E100" s="55" t="s">
        <v>260</v>
      </c>
      <c r="F100" s="56"/>
      <c r="G100" s="56"/>
      <c r="H100" s="56"/>
      <c r="I100" s="56"/>
      <c r="J100" s="28"/>
      <c r="K100" s="47">
        <f>K102+K101</f>
        <v>5465500</v>
      </c>
      <c r="L100" s="47">
        <f>L102+L101</f>
        <v>4880950</v>
      </c>
      <c r="M100" s="30">
        <f t="shared" si="1"/>
        <v>89.30472966791694</v>
      </c>
    </row>
    <row r="101" spans="1:13" ht="73.5" customHeight="1">
      <c r="A101" s="12" t="s">
        <v>275</v>
      </c>
      <c r="B101" s="52" t="s">
        <v>290</v>
      </c>
      <c r="C101" s="53"/>
      <c r="D101" s="54"/>
      <c r="E101" s="55" t="s">
        <v>291</v>
      </c>
      <c r="F101" s="56"/>
      <c r="G101" s="56"/>
      <c r="H101" s="56"/>
      <c r="I101" s="56"/>
      <c r="J101" s="28"/>
      <c r="K101" s="47">
        <f>3906700</f>
        <v>3906700</v>
      </c>
      <c r="L101" s="47">
        <f>3906700</f>
        <v>3906700</v>
      </c>
      <c r="M101" s="30">
        <f t="shared" si="1"/>
        <v>100</v>
      </c>
    </row>
    <row r="102" spans="1:13" ht="180.75" customHeight="1">
      <c r="A102" s="12" t="s">
        <v>276</v>
      </c>
      <c r="B102" s="52" t="s">
        <v>261</v>
      </c>
      <c r="C102" s="53"/>
      <c r="D102" s="54"/>
      <c r="E102" s="55" t="s">
        <v>262</v>
      </c>
      <c r="F102" s="56"/>
      <c r="G102" s="56"/>
      <c r="H102" s="56"/>
      <c r="I102" s="56"/>
      <c r="J102" s="28"/>
      <c r="K102" s="47">
        <f>1558800</f>
        <v>1558800</v>
      </c>
      <c r="L102" s="30">
        <f>974250</f>
        <v>974250</v>
      </c>
      <c r="M102" s="30">
        <f t="shared" si="1"/>
        <v>62.5</v>
      </c>
    </row>
    <row r="103" spans="1:13" s="33" customFormat="1" ht="133.5" customHeight="1">
      <c r="A103" s="12" t="s">
        <v>277</v>
      </c>
      <c r="B103" s="78" t="s">
        <v>263</v>
      </c>
      <c r="C103" s="79"/>
      <c r="D103" s="80"/>
      <c r="E103" s="78" t="s">
        <v>264</v>
      </c>
      <c r="F103" s="148"/>
      <c r="G103" s="148"/>
      <c r="H103" s="148"/>
      <c r="I103" s="148"/>
      <c r="J103" s="32"/>
      <c r="K103" s="41">
        <f>K104</f>
        <v>0</v>
      </c>
      <c r="L103" s="41">
        <f>L104</f>
        <v>56937.36</v>
      </c>
      <c r="M103" s="35">
        <v>0</v>
      </c>
    </row>
    <row r="104" spans="1:13" ht="58.5" customHeight="1">
      <c r="A104" s="12" t="s">
        <v>278</v>
      </c>
      <c r="B104" s="55" t="s">
        <v>266</v>
      </c>
      <c r="C104" s="53"/>
      <c r="D104" s="54"/>
      <c r="E104" s="55" t="s">
        <v>265</v>
      </c>
      <c r="F104" s="56"/>
      <c r="G104" s="56"/>
      <c r="H104" s="56"/>
      <c r="I104" s="56"/>
      <c r="J104" s="28"/>
      <c r="K104" s="47">
        <v>0</v>
      </c>
      <c r="L104" s="30">
        <f>56937.36</f>
        <v>56937.36</v>
      </c>
      <c r="M104" s="30">
        <v>0</v>
      </c>
    </row>
    <row r="105" spans="1:13" ht="73.5" customHeight="1">
      <c r="A105" s="12" t="s">
        <v>279</v>
      </c>
      <c r="B105" s="57" t="s">
        <v>121</v>
      </c>
      <c r="C105" s="58"/>
      <c r="D105" s="92"/>
      <c r="E105" s="57" t="s">
        <v>122</v>
      </c>
      <c r="F105" s="58"/>
      <c r="G105" s="58"/>
      <c r="H105" s="58"/>
      <c r="I105" s="58"/>
      <c r="J105" s="92"/>
      <c r="K105" s="35">
        <f>K107+K108+K109+K110+K111</f>
        <v>0</v>
      </c>
      <c r="L105" s="35">
        <f>L107+L108+L109+L110+L111+L106</f>
        <v>-1416690.5899999999</v>
      </c>
      <c r="M105" s="35">
        <v>0</v>
      </c>
    </row>
    <row r="106" spans="1:13" ht="94.5" customHeight="1">
      <c r="A106" s="12" t="s">
        <v>280</v>
      </c>
      <c r="B106" s="55" t="s">
        <v>267</v>
      </c>
      <c r="C106" s="56"/>
      <c r="D106" s="67"/>
      <c r="E106" s="55" t="s">
        <v>268</v>
      </c>
      <c r="F106" s="56"/>
      <c r="G106" s="56"/>
      <c r="H106" s="56"/>
      <c r="I106" s="56"/>
      <c r="J106" s="22"/>
      <c r="K106" s="47">
        <v>0</v>
      </c>
      <c r="L106" s="48">
        <v>-2629.93</v>
      </c>
      <c r="M106" s="30">
        <v>0</v>
      </c>
    </row>
    <row r="107" spans="1:13" ht="73.5" customHeight="1">
      <c r="A107" s="12" t="s">
        <v>281</v>
      </c>
      <c r="B107" s="55" t="s">
        <v>233</v>
      </c>
      <c r="C107" s="56"/>
      <c r="D107" s="67"/>
      <c r="E107" s="55" t="s">
        <v>234</v>
      </c>
      <c r="F107" s="56"/>
      <c r="G107" s="56"/>
      <c r="H107" s="56"/>
      <c r="I107" s="56"/>
      <c r="J107" s="22"/>
      <c r="K107" s="47">
        <v>0</v>
      </c>
      <c r="L107" s="48">
        <f>-104598.7</f>
        <v>-104598.7</v>
      </c>
      <c r="M107" s="30">
        <v>0</v>
      </c>
    </row>
    <row r="108" spans="1:13" ht="103.5" customHeight="1">
      <c r="A108" s="12" t="s">
        <v>282</v>
      </c>
      <c r="B108" s="55" t="s">
        <v>235</v>
      </c>
      <c r="C108" s="56"/>
      <c r="D108" s="67"/>
      <c r="E108" s="55" t="s">
        <v>236</v>
      </c>
      <c r="F108" s="56"/>
      <c r="G108" s="56"/>
      <c r="H108" s="56"/>
      <c r="I108" s="56"/>
      <c r="J108" s="22"/>
      <c r="K108" s="47">
        <v>0</v>
      </c>
      <c r="L108" s="48">
        <f>-266.33</f>
        <v>-266.33</v>
      </c>
      <c r="M108" s="30">
        <v>0</v>
      </c>
    </row>
    <row r="109" spans="1:13" ht="84.75" customHeight="1">
      <c r="A109" s="12" t="s">
        <v>299</v>
      </c>
      <c r="B109" s="55" t="s">
        <v>195</v>
      </c>
      <c r="C109" s="56"/>
      <c r="D109" s="67"/>
      <c r="E109" s="55" t="s">
        <v>237</v>
      </c>
      <c r="F109" s="56"/>
      <c r="G109" s="56"/>
      <c r="H109" s="56"/>
      <c r="I109" s="56"/>
      <c r="J109" s="22"/>
      <c r="K109" s="47">
        <v>0</v>
      </c>
      <c r="L109" s="48">
        <v>-131851.25</v>
      </c>
      <c r="M109" s="30">
        <v>0</v>
      </c>
    </row>
    <row r="110" spans="1:13" ht="83.25" customHeight="1">
      <c r="A110" s="12" t="s">
        <v>300</v>
      </c>
      <c r="B110" s="55" t="s">
        <v>196</v>
      </c>
      <c r="C110" s="56"/>
      <c r="D110" s="67"/>
      <c r="E110" s="55" t="s">
        <v>237</v>
      </c>
      <c r="F110" s="56"/>
      <c r="G110" s="56"/>
      <c r="H110" s="56"/>
      <c r="I110" s="56"/>
      <c r="J110" s="22"/>
      <c r="K110" s="47">
        <v>0</v>
      </c>
      <c r="L110" s="48">
        <f>-1177324.25</f>
        <v>-1177324.25</v>
      </c>
      <c r="M110" s="30">
        <v>0</v>
      </c>
    </row>
    <row r="111" spans="1:13" ht="84.75" customHeight="1">
      <c r="A111" s="12" t="s">
        <v>301</v>
      </c>
      <c r="B111" s="55" t="s">
        <v>238</v>
      </c>
      <c r="C111" s="56"/>
      <c r="D111" s="67"/>
      <c r="E111" s="55" t="s">
        <v>237</v>
      </c>
      <c r="F111" s="56"/>
      <c r="G111" s="56"/>
      <c r="H111" s="56"/>
      <c r="I111" s="56"/>
      <c r="J111" s="22"/>
      <c r="K111" s="47">
        <v>0</v>
      </c>
      <c r="L111" s="48">
        <f>-20.13</f>
        <v>-20.13</v>
      </c>
      <c r="M111" s="30">
        <v>0</v>
      </c>
    </row>
    <row r="112" spans="1:13" ht="16.5" thickBot="1">
      <c r="A112" s="12" t="s">
        <v>302</v>
      </c>
      <c r="B112" s="93"/>
      <c r="C112" s="94"/>
      <c r="D112" s="95"/>
      <c r="E112" s="96" t="s">
        <v>6</v>
      </c>
      <c r="F112" s="94"/>
      <c r="G112" s="94"/>
      <c r="H112" s="94"/>
      <c r="I112" s="94"/>
      <c r="J112" s="95"/>
      <c r="K112" s="49">
        <f>K64+K8</f>
        <v>587593920</v>
      </c>
      <c r="L112" s="49">
        <f>L64+L8</f>
        <v>409892553.35</v>
      </c>
      <c r="M112" s="49">
        <f t="shared" si="1"/>
        <v>69.75779350303694</v>
      </c>
    </row>
    <row r="113" spans="1:14" ht="13.5">
      <c r="A113" s="8"/>
      <c r="B113" s="97"/>
      <c r="C113" s="97"/>
      <c r="D113" s="97"/>
      <c r="E113" s="87"/>
      <c r="F113" s="87"/>
      <c r="G113" s="87"/>
      <c r="H113" s="87"/>
      <c r="I113" s="87"/>
      <c r="J113" s="87"/>
      <c r="K113" s="2"/>
      <c r="L113" s="2"/>
      <c r="M113" s="2"/>
      <c r="N113" s="3"/>
    </row>
    <row r="114" spans="1:14" ht="12.75">
      <c r="A114" s="8"/>
      <c r="B114" s="69"/>
      <c r="C114" s="69"/>
      <c r="D114" s="69"/>
      <c r="E114" s="69"/>
      <c r="F114" s="69"/>
      <c r="G114" s="69"/>
      <c r="H114" s="69"/>
      <c r="I114" s="69"/>
      <c r="J114" s="69"/>
      <c r="K114" s="1"/>
      <c r="L114" s="1"/>
      <c r="M114" s="1"/>
      <c r="N114" s="3"/>
    </row>
    <row r="115" spans="1:14" ht="12.75">
      <c r="A115" s="8"/>
      <c r="B115" s="71"/>
      <c r="C115" s="71"/>
      <c r="D115" s="71"/>
      <c r="E115" s="69"/>
      <c r="F115" s="69"/>
      <c r="G115" s="69"/>
      <c r="H115" s="69"/>
      <c r="I115" s="69"/>
      <c r="J115" s="69"/>
      <c r="K115" s="1"/>
      <c r="L115" s="1"/>
      <c r="M115" s="1"/>
      <c r="N115" s="3"/>
    </row>
    <row r="116" spans="1:14" ht="12.75">
      <c r="A116" s="8"/>
      <c r="B116" s="70"/>
      <c r="C116" s="70"/>
      <c r="D116" s="70"/>
      <c r="E116" s="81"/>
      <c r="F116" s="81"/>
      <c r="G116" s="81"/>
      <c r="H116" s="81"/>
      <c r="I116" s="81"/>
      <c r="J116" s="81"/>
      <c r="K116" s="1"/>
      <c r="L116" s="1"/>
      <c r="M116" s="1"/>
      <c r="N116" s="3"/>
    </row>
    <row r="117" spans="1:14" ht="12.75">
      <c r="A117" s="8"/>
      <c r="B117" s="71"/>
      <c r="C117" s="71"/>
      <c r="D117" s="71"/>
      <c r="E117" s="69"/>
      <c r="F117" s="69"/>
      <c r="G117" s="69"/>
      <c r="H117" s="69"/>
      <c r="I117" s="69"/>
      <c r="J117" s="69"/>
      <c r="K117" s="1"/>
      <c r="L117" s="1"/>
      <c r="M117" s="1"/>
      <c r="N117" s="3"/>
    </row>
    <row r="118" spans="1:14" ht="12.75">
      <c r="A118" s="8"/>
      <c r="B118" s="69"/>
      <c r="C118" s="69"/>
      <c r="D118" s="69"/>
      <c r="E118" s="69"/>
      <c r="F118" s="69"/>
      <c r="G118" s="69"/>
      <c r="H118" s="69"/>
      <c r="I118" s="69"/>
      <c r="J118" s="69"/>
      <c r="K118" s="1"/>
      <c r="L118" s="1"/>
      <c r="M118" s="1"/>
      <c r="N118" s="3"/>
    </row>
    <row r="119" spans="1:14" ht="12.75">
      <c r="A119" s="8"/>
      <c r="B119" s="71"/>
      <c r="C119" s="71"/>
      <c r="D119" s="71"/>
      <c r="E119" s="69"/>
      <c r="F119" s="69"/>
      <c r="G119" s="69"/>
      <c r="H119" s="69"/>
      <c r="I119" s="69"/>
      <c r="J119" s="69"/>
      <c r="K119" s="1"/>
      <c r="L119" s="1"/>
      <c r="M119" s="1"/>
      <c r="N119" s="3"/>
    </row>
    <row r="120" spans="1:14" ht="12.75">
      <c r="A120" s="8"/>
      <c r="B120" s="69"/>
      <c r="C120" s="69"/>
      <c r="D120" s="69"/>
      <c r="E120" s="69"/>
      <c r="F120" s="69"/>
      <c r="G120" s="69"/>
      <c r="H120" s="69"/>
      <c r="I120" s="69"/>
      <c r="J120" s="69"/>
      <c r="K120" s="1"/>
      <c r="L120" s="1"/>
      <c r="M120" s="1"/>
      <c r="N120" s="23"/>
    </row>
    <row r="121" spans="1:14" ht="12.75">
      <c r="A121" s="8"/>
      <c r="B121" s="69"/>
      <c r="C121" s="69"/>
      <c r="D121" s="69"/>
      <c r="E121" s="85"/>
      <c r="F121" s="86"/>
      <c r="G121" s="86"/>
      <c r="H121" s="86"/>
      <c r="I121" s="86"/>
      <c r="J121" s="86"/>
      <c r="K121" s="1"/>
      <c r="L121" s="1"/>
      <c r="M121" s="1"/>
      <c r="N121" s="3"/>
    </row>
    <row r="122" spans="1:14" ht="12.75">
      <c r="A122" s="8"/>
      <c r="B122" s="69"/>
      <c r="C122" s="69"/>
      <c r="D122" s="69"/>
      <c r="E122" s="85"/>
      <c r="F122" s="86"/>
      <c r="G122" s="86"/>
      <c r="H122" s="86"/>
      <c r="I122" s="86"/>
      <c r="J122" s="86"/>
      <c r="K122" s="1"/>
      <c r="L122" s="1"/>
      <c r="M122" s="1"/>
      <c r="N122" s="3"/>
    </row>
    <row r="123" spans="1:14" ht="12.75">
      <c r="A123" s="8"/>
      <c r="B123" s="71"/>
      <c r="C123" s="71"/>
      <c r="D123" s="71"/>
      <c r="E123" s="71"/>
      <c r="F123" s="71"/>
      <c r="G123" s="71"/>
      <c r="H123" s="71"/>
      <c r="I123" s="71"/>
      <c r="J123" s="71"/>
      <c r="K123" s="1"/>
      <c r="L123" s="1"/>
      <c r="M123" s="1"/>
      <c r="N123" s="3"/>
    </row>
    <row r="124" spans="1:14" ht="12.75">
      <c r="A124" s="8"/>
      <c r="B124" s="71"/>
      <c r="C124" s="71"/>
      <c r="D124" s="71"/>
      <c r="E124" s="69"/>
      <c r="F124" s="69"/>
      <c r="G124" s="69"/>
      <c r="H124" s="69"/>
      <c r="I124" s="69"/>
      <c r="J124" s="69"/>
      <c r="K124" s="1"/>
      <c r="L124" s="1"/>
      <c r="M124" s="1"/>
      <c r="N124" s="3"/>
    </row>
    <row r="125" spans="1:14" ht="12.75">
      <c r="A125" s="8"/>
      <c r="B125" s="90"/>
      <c r="C125" s="71"/>
      <c r="D125" s="71"/>
      <c r="E125" s="87"/>
      <c r="F125" s="87"/>
      <c r="G125" s="87"/>
      <c r="H125" s="87"/>
      <c r="I125" s="87"/>
      <c r="J125" s="87"/>
      <c r="K125" s="2"/>
      <c r="L125" s="2"/>
      <c r="M125" s="2"/>
      <c r="N125" s="3"/>
    </row>
    <row r="126" spans="1:14" ht="12.75">
      <c r="A126" s="8"/>
      <c r="B126" s="70"/>
      <c r="C126" s="70"/>
      <c r="D126" s="70"/>
      <c r="E126" s="81"/>
      <c r="F126" s="81"/>
      <c r="G126" s="81"/>
      <c r="H126" s="81"/>
      <c r="I126" s="81"/>
      <c r="J126" s="81"/>
      <c r="K126" s="1"/>
      <c r="L126" s="1"/>
      <c r="M126" s="1"/>
      <c r="N126" s="3"/>
    </row>
    <row r="127" spans="1:14" ht="12.75">
      <c r="A127" s="8"/>
      <c r="B127" s="69"/>
      <c r="C127" s="69"/>
      <c r="D127" s="69"/>
      <c r="E127" s="69"/>
      <c r="F127" s="69"/>
      <c r="G127" s="69"/>
      <c r="H127" s="69"/>
      <c r="I127" s="69"/>
      <c r="J127" s="69"/>
      <c r="K127" s="1"/>
      <c r="L127" s="1"/>
      <c r="M127" s="1"/>
      <c r="N127" s="3"/>
    </row>
    <row r="128" spans="1:14" ht="12.75">
      <c r="A128" s="8"/>
      <c r="B128" s="69"/>
      <c r="C128" s="69"/>
      <c r="D128" s="69"/>
      <c r="E128" s="69"/>
      <c r="F128" s="69"/>
      <c r="G128" s="69"/>
      <c r="H128" s="69"/>
      <c r="I128" s="69"/>
      <c r="J128" s="69"/>
      <c r="K128" s="1"/>
      <c r="L128" s="1"/>
      <c r="M128" s="1"/>
      <c r="N128" s="3"/>
    </row>
    <row r="129" spans="1:14" ht="12.75">
      <c r="A129" s="8"/>
      <c r="B129" s="91"/>
      <c r="C129" s="91"/>
      <c r="D129" s="91"/>
      <c r="E129" s="81"/>
      <c r="F129" s="81"/>
      <c r="G129" s="81"/>
      <c r="H129" s="81"/>
      <c r="I129" s="81"/>
      <c r="J129" s="81"/>
      <c r="K129" s="1"/>
      <c r="L129" s="1"/>
      <c r="M129" s="1"/>
      <c r="N129" s="3"/>
    </row>
    <row r="130" spans="1:14" ht="12.75">
      <c r="A130" s="8"/>
      <c r="B130" s="91"/>
      <c r="C130" s="91"/>
      <c r="D130" s="91"/>
      <c r="E130" s="81"/>
      <c r="F130" s="81"/>
      <c r="G130" s="81"/>
      <c r="H130" s="81"/>
      <c r="I130" s="81"/>
      <c r="J130" s="81"/>
      <c r="K130" s="1"/>
      <c r="L130" s="1"/>
      <c r="M130" s="1"/>
      <c r="N130" s="3"/>
    </row>
    <row r="131" spans="1:14" ht="12.75">
      <c r="A131" s="8"/>
      <c r="B131" s="87"/>
      <c r="C131" s="87"/>
      <c r="D131" s="87"/>
      <c r="E131" s="88"/>
      <c r="F131" s="89"/>
      <c r="G131" s="89"/>
      <c r="H131" s="89"/>
      <c r="I131" s="89"/>
      <c r="J131" s="89"/>
      <c r="K131" s="2"/>
      <c r="L131" s="2"/>
      <c r="M131" s="2"/>
      <c r="N131" s="3"/>
    </row>
    <row r="132" spans="1:14" ht="12.75">
      <c r="A132" s="8"/>
      <c r="B132" s="87"/>
      <c r="C132" s="87"/>
      <c r="D132" s="87"/>
      <c r="E132" s="87"/>
      <c r="F132" s="87"/>
      <c r="G132" s="87"/>
      <c r="H132" s="87"/>
      <c r="I132" s="87"/>
      <c r="J132" s="87"/>
      <c r="K132" s="2"/>
      <c r="L132" s="2"/>
      <c r="M132" s="2"/>
      <c r="N132" s="3"/>
    </row>
    <row r="133" spans="1:14" ht="12.75">
      <c r="A133" s="8"/>
      <c r="B133" s="90"/>
      <c r="C133" s="71"/>
      <c r="D133" s="71"/>
      <c r="E133" s="90"/>
      <c r="F133" s="90"/>
      <c r="G133" s="90"/>
      <c r="H133" s="90"/>
      <c r="I133" s="90"/>
      <c r="J133" s="90"/>
      <c r="K133" s="2"/>
      <c r="L133" s="2"/>
      <c r="M133" s="2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</sheetData>
  <sheetProtection/>
  <mergeCells count="262">
    <mergeCell ref="B102:D102"/>
    <mergeCell ref="E100:I100"/>
    <mergeCell ref="E102:I102"/>
    <mergeCell ref="E99:J99"/>
    <mergeCell ref="E86:J86"/>
    <mergeCell ref="B84:D84"/>
    <mergeCell ref="B100:D100"/>
    <mergeCell ref="E98:J98"/>
    <mergeCell ref="B91:D91"/>
    <mergeCell ref="E91:J91"/>
    <mergeCell ref="B103:D103"/>
    <mergeCell ref="B101:D101"/>
    <mergeCell ref="E101:I101"/>
    <mergeCell ref="E108:I108"/>
    <mergeCell ref="E109:I109"/>
    <mergeCell ref="B108:D108"/>
    <mergeCell ref="B109:D109"/>
    <mergeCell ref="B104:D104"/>
    <mergeCell ref="E103:I103"/>
    <mergeCell ref="E104:I104"/>
    <mergeCell ref="B74:D74"/>
    <mergeCell ref="E74:I74"/>
    <mergeCell ref="B77:D77"/>
    <mergeCell ref="E77:I77"/>
    <mergeCell ref="B82:D82"/>
    <mergeCell ref="B76:D76"/>
    <mergeCell ref="E76:J76"/>
    <mergeCell ref="B81:D81"/>
    <mergeCell ref="E81:I81"/>
    <mergeCell ref="B107:D107"/>
    <mergeCell ref="E107:I107"/>
    <mergeCell ref="E82:I82"/>
    <mergeCell ref="B95:D95"/>
    <mergeCell ref="E95:I95"/>
    <mergeCell ref="B99:D99"/>
    <mergeCell ref="E94:J94"/>
    <mergeCell ref="B106:D106"/>
    <mergeCell ref="E106:I106"/>
    <mergeCell ref="E105:J105"/>
    <mergeCell ref="E70:I70"/>
    <mergeCell ref="B79:D79"/>
    <mergeCell ref="E110:I110"/>
    <mergeCell ref="B110:D110"/>
    <mergeCell ref="B67:D67"/>
    <mergeCell ref="E84:J84"/>
    <mergeCell ref="B86:D86"/>
    <mergeCell ref="E75:J75"/>
    <mergeCell ref="B80:D80"/>
    <mergeCell ref="B75:D75"/>
    <mergeCell ref="B53:D53"/>
    <mergeCell ref="B61:D61"/>
    <mergeCell ref="B54:D54"/>
    <mergeCell ref="B58:D58"/>
    <mergeCell ref="E58:I58"/>
    <mergeCell ref="B66:D66"/>
    <mergeCell ref="E66:J66"/>
    <mergeCell ref="E54:J54"/>
    <mergeCell ref="E61:J61"/>
    <mergeCell ref="B56:D56"/>
    <mergeCell ref="E56:I56"/>
    <mergeCell ref="B59:D59"/>
    <mergeCell ref="E59:I59"/>
    <mergeCell ref="B55:D55"/>
    <mergeCell ref="E55:I55"/>
    <mergeCell ref="B57:D57"/>
    <mergeCell ref="E57:I57"/>
    <mergeCell ref="E41:I41"/>
    <mergeCell ref="O25:Q25"/>
    <mergeCell ref="B51:D51"/>
    <mergeCell ref="B47:D47"/>
    <mergeCell ref="B27:D27"/>
    <mergeCell ref="E27:J27"/>
    <mergeCell ref="E38:J38"/>
    <mergeCell ref="B26:D26"/>
    <mergeCell ref="E44:I44"/>
    <mergeCell ref="E28:I28"/>
    <mergeCell ref="E32:J32"/>
    <mergeCell ref="B28:D28"/>
    <mergeCell ref="R25:W25"/>
    <mergeCell ref="B30:D30"/>
    <mergeCell ref="E30:I30"/>
    <mergeCell ref="E29:I29"/>
    <mergeCell ref="B20:D20"/>
    <mergeCell ref="E20:J20"/>
    <mergeCell ref="B21:D21"/>
    <mergeCell ref="E47:I47"/>
    <mergeCell ref="B41:D41"/>
    <mergeCell ref="E26:J26"/>
    <mergeCell ref="E40:J40"/>
    <mergeCell ref="B33:D33"/>
    <mergeCell ref="B25:D25"/>
    <mergeCell ref="B32:D32"/>
    <mergeCell ref="B16:D16"/>
    <mergeCell ref="E15:J15"/>
    <mergeCell ref="B19:D19"/>
    <mergeCell ref="E17:J17"/>
    <mergeCell ref="E16:J16"/>
    <mergeCell ref="E13:I13"/>
    <mergeCell ref="B13:D13"/>
    <mergeCell ref="B14:D14"/>
    <mergeCell ref="E19:J19"/>
    <mergeCell ref="E14:J14"/>
    <mergeCell ref="B10:D10"/>
    <mergeCell ref="A3:K3"/>
    <mergeCell ref="A5:A6"/>
    <mergeCell ref="B5:D6"/>
    <mergeCell ref="E5:J6"/>
    <mergeCell ref="K5:K6"/>
    <mergeCell ref="E8:J8"/>
    <mergeCell ref="E10:J10"/>
    <mergeCell ref="B8:D8"/>
    <mergeCell ref="B11:D11"/>
    <mergeCell ref="E11:J11"/>
    <mergeCell ref="B12:D12"/>
    <mergeCell ref="E12:J12"/>
    <mergeCell ref="M5:M6"/>
    <mergeCell ref="B7:D7"/>
    <mergeCell ref="E7:J7"/>
    <mergeCell ref="B9:D9"/>
    <mergeCell ref="E9:J9"/>
    <mergeCell ref="L5:L6"/>
    <mergeCell ref="B15:D15"/>
    <mergeCell ref="E25:J25"/>
    <mergeCell ref="B23:D23"/>
    <mergeCell ref="E21:J21"/>
    <mergeCell ref="E23:J23"/>
    <mergeCell ref="B24:D24"/>
    <mergeCell ref="E24:J24"/>
    <mergeCell ref="E22:J22"/>
    <mergeCell ref="B18:D18"/>
    <mergeCell ref="E18:I18"/>
    <mergeCell ref="E36:I36"/>
    <mergeCell ref="B39:D39"/>
    <mergeCell ref="E39:J39"/>
    <mergeCell ref="B37:D37"/>
    <mergeCell ref="E37:J37"/>
    <mergeCell ref="B38:D38"/>
    <mergeCell ref="E53:J53"/>
    <mergeCell ref="E43:J43"/>
    <mergeCell ref="E33:J33"/>
    <mergeCell ref="B34:D34"/>
    <mergeCell ref="E34:J34"/>
    <mergeCell ref="B35:D35"/>
    <mergeCell ref="B50:D50"/>
    <mergeCell ref="B42:D42"/>
    <mergeCell ref="E42:I42"/>
    <mergeCell ref="E50:J50"/>
    <mergeCell ref="E49:J49"/>
    <mergeCell ref="E51:J51"/>
    <mergeCell ref="B46:D46"/>
    <mergeCell ref="E46:I46"/>
    <mergeCell ref="B48:D48"/>
    <mergeCell ref="E48:J48"/>
    <mergeCell ref="E35:J35"/>
    <mergeCell ref="B44:D44"/>
    <mergeCell ref="B36:D36"/>
    <mergeCell ref="B60:D60"/>
    <mergeCell ref="E60:J60"/>
    <mergeCell ref="B62:D62"/>
    <mergeCell ref="B52:D52"/>
    <mergeCell ref="E52:J52"/>
    <mergeCell ref="B45:D45"/>
    <mergeCell ref="E45:I45"/>
    <mergeCell ref="B69:D69"/>
    <mergeCell ref="E67:J67"/>
    <mergeCell ref="E64:J64"/>
    <mergeCell ref="B63:D63"/>
    <mergeCell ref="B64:D64"/>
    <mergeCell ref="B71:D71"/>
    <mergeCell ref="B65:D65"/>
    <mergeCell ref="B68:D68"/>
    <mergeCell ref="E68:J68"/>
    <mergeCell ref="B70:D70"/>
    <mergeCell ref="B111:D111"/>
    <mergeCell ref="E111:I111"/>
    <mergeCell ref="E85:J85"/>
    <mergeCell ref="B90:D90"/>
    <mergeCell ref="E90:J90"/>
    <mergeCell ref="B94:D94"/>
    <mergeCell ref="E92:I92"/>
    <mergeCell ref="B96:D96"/>
    <mergeCell ref="E96:J96"/>
    <mergeCell ref="B93:D93"/>
    <mergeCell ref="B114:D114"/>
    <mergeCell ref="E115:J115"/>
    <mergeCell ref="B116:D116"/>
    <mergeCell ref="E116:J116"/>
    <mergeCell ref="E114:J114"/>
    <mergeCell ref="B112:D112"/>
    <mergeCell ref="E112:J112"/>
    <mergeCell ref="B113:D113"/>
    <mergeCell ref="E113:J113"/>
    <mergeCell ref="B119:D119"/>
    <mergeCell ref="E119:J119"/>
    <mergeCell ref="B120:D120"/>
    <mergeCell ref="E120:J120"/>
    <mergeCell ref="B121:D121"/>
    <mergeCell ref="E71:J71"/>
    <mergeCell ref="B118:D118"/>
    <mergeCell ref="E118:J118"/>
    <mergeCell ref="E117:J117"/>
    <mergeCell ref="B105:D105"/>
    <mergeCell ref="B133:D133"/>
    <mergeCell ref="E133:J133"/>
    <mergeCell ref="B132:D132"/>
    <mergeCell ref="E132:J132"/>
    <mergeCell ref="B129:D129"/>
    <mergeCell ref="B125:D125"/>
    <mergeCell ref="E125:J125"/>
    <mergeCell ref="E129:J129"/>
    <mergeCell ref="B130:D130"/>
    <mergeCell ref="E130:J130"/>
    <mergeCell ref="B131:D131"/>
    <mergeCell ref="E131:J131"/>
    <mergeCell ref="B88:D88"/>
    <mergeCell ref="E88:J88"/>
    <mergeCell ref="B92:D92"/>
    <mergeCell ref="E128:J128"/>
    <mergeCell ref="B127:D127"/>
    <mergeCell ref="B128:D128"/>
    <mergeCell ref="B124:D124"/>
    <mergeCell ref="E124:J124"/>
    <mergeCell ref="E126:J126"/>
    <mergeCell ref="B40:D40"/>
    <mergeCell ref="B43:D43"/>
    <mergeCell ref="B85:D85"/>
    <mergeCell ref="E121:J121"/>
    <mergeCell ref="B122:D122"/>
    <mergeCell ref="E122:J122"/>
    <mergeCell ref="B123:D123"/>
    <mergeCell ref="E80:J80"/>
    <mergeCell ref="B117:D117"/>
    <mergeCell ref="K2:M2"/>
    <mergeCell ref="E127:J127"/>
    <mergeCell ref="B126:D126"/>
    <mergeCell ref="B115:D115"/>
    <mergeCell ref="E89:J89"/>
    <mergeCell ref="E123:J123"/>
    <mergeCell ref="B87:D87"/>
    <mergeCell ref="B17:D17"/>
    <mergeCell ref="B29:D29"/>
    <mergeCell ref="B98:D98"/>
    <mergeCell ref="B89:D89"/>
    <mergeCell ref="B97:D97"/>
    <mergeCell ref="E97:J97"/>
    <mergeCell ref="E93:I93"/>
    <mergeCell ref="B31:D31"/>
    <mergeCell ref="E31:I31"/>
    <mergeCell ref="B72:D72"/>
    <mergeCell ref="E72:I72"/>
    <mergeCell ref="B73:D73"/>
    <mergeCell ref="E73:I73"/>
    <mergeCell ref="E87:J87"/>
    <mergeCell ref="E79:J79"/>
    <mergeCell ref="B83:D83"/>
    <mergeCell ref="E83:I83"/>
    <mergeCell ref="E62:I62"/>
    <mergeCell ref="E63:I63"/>
    <mergeCell ref="E69:J69"/>
    <mergeCell ref="E65:J65"/>
    <mergeCell ref="B78:D78"/>
    <mergeCell ref="E78:I78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2018-07-23T10:59:24Z</cp:lastPrinted>
  <dcterms:created xsi:type="dcterms:W3CDTF">1996-10-08T23:32:33Z</dcterms:created>
  <dcterms:modified xsi:type="dcterms:W3CDTF">2018-10-29T09:05:31Z</dcterms:modified>
  <cp:category/>
  <cp:version/>
  <cp:contentType/>
  <cp:contentStatus/>
</cp:coreProperties>
</file>