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<sst xmlns="http://schemas.openxmlformats.org/spreadsheetml/2006/main" count="139" uniqueCount="136">
  <si>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</si>
  <si>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</si>
  <si>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</si>
  <si>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</si>
  <si>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</si>
  <si>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</si>
  <si>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</si>
  <si>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</si>
  <si>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</si>
  <si>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</si>
  <si>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</si>
  <si>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</si>
  <si>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</si>
  <si>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</si>
  <si>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</si>
  <si>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</si>
  <si>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</si>
  <si>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</si>
  <si>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</si>
  <si>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</si>
  <si>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</si>
  <si>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</si>
  <si>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</si>
  <si>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</si>
  <si>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</si>
  <si>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</si>
  <si>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</si>
  <si>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</si>
  <si>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</si>
  <si>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</si>
  <si>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</si>
  <si>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</si>
  <si>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</si>
  <si>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</si>
  <si>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</si>
  <si>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</si>
  <si>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</si>
  <si>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 xml:space="preserve"> 2 02 02000 </t>
  </si>
  <si>
    <t xml:space="preserve">2 02 03000 </t>
  </si>
  <si>
    <t>Субвенции бюджетам муниципальных образований,</t>
  </si>
  <si>
    <t xml:space="preserve"> 2 02 04000 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</si>
  <si>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</si>
  <si>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</si>
  <si>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</si>
  <si>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</si>
  <si>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</si>
  <si>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</si>
  <si>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Исполнение бюджета муниципального образования _________________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</si>
  <si>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</si>
  <si>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</si>
  <si>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</si>
  <si>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</si>
  <si>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</si>
  <si>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</si>
  <si>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</si>
  <si>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</si>
  <si>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</si>
  <si>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</si>
  <si>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</si>
  <si>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</si>
  <si>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</si>
  <si>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</si>
  <si>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</si>
  <si>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</si>
  <si>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</si>
  <si>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</si>
  <si>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</si>
  <si>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</si>
  <si>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</si>
  <si>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</si>
  <si>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</si>
  <si>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</si>
  <si>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</si>
  <si>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</si>
  <si>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</si>
  <si>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</si>
  <si>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</si>
  <si>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</si>
  <si>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</si>
  <si>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</si>
  <si>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</si>
  <si>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</si>
  <si>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</si>
  <si>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</si>
  <si>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</si>
  <si>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</si>
  <si>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</si>
  <si>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</si>
  <si>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</si>
  <si>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</si>
  <si>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</si>
  <si>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</si>
  <si>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</si>
  <si>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</si>
  <si>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</si>
  <si>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</si>
  <si>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</si>
  <si>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</si>
  <si>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</si>
  <si>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</si>
  <si>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</si>
  <si>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</si>
  <si>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</si>
  <si>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</si>
  <si>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</si>
  <si>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</si>
  <si>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</si>
  <si>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</si>
  <si>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</si>
  <si>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</si>
  <si>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</si>
  <si>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</si>
  <si>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</si>
  <si>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</si>
  <si>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</si>
  <si>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</si>
  <si>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</si>
  <si>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</si>
  <si>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</si>
  <si>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</si>
  <si>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</si>
  <si>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</si>
  <si>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</si>
  <si>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</si>
  <si>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</si>
  <si>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</si>
  <si>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</si>
  <si>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</si>
  <si>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</si>
  <si>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</si>
  <si>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</si>
  <si>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дополнительное образование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</si>
  <si>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</si>
  <si>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rFont val="Arial Cyr"/>
        <family val="0"/>
      </rPr>
      <t xml:space="preserve"> городской округ Нижняя Салда</t>
    </r>
  </si>
  <si>
    <t>по расходам  по состоянию на 01 марта 2017 года</t>
  </si>
  <si>
    <t>по доходам по состоянию на 01 марта  2017 года.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</si>
</sst>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8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8"/>
      <name val="Arial"/>
      <family val="2"/>
    </font>
    <font>
      <sz val="10"/>
      <color indexed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  <font>
      <sz val="10"/>
      <color theme="3" tint="-0.24997000396251678"/>
      <name val="Arial"/>
      <family val="2"/>
    </font>
    <font>
      <sz val="10"/>
      <color theme="3" tint="-0.24997000396251678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medium"/>
      <top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" fontId="11" fillId="0" borderId="1">
      <alignment horizontal="right" wrapText="1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2" applyNumberFormat="0" applyAlignment="0" applyProtection="0"/>
    <xf numFmtId="0" fontId="41" fillId="26" borderId="3" applyNumberFormat="0" applyAlignment="0" applyProtection="0"/>
    <xf numFmtId="0" fontId="42" fillId="2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80" fontId="3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vertical="center"/>
    </xf>
    <xf numFmtId="0" fontId="8" fillId="0" borderId="18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3" xfId="0" applyFont="1" applyFill="1" applyBorder="1" applyAlignment="1">
      <alignment/>
    </xf>
    <xf numFmtId="180" fontId="1" fillId="0" borderId="24" xfId="0" applyNumberFormat="1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/>
    </xf>
    <xf numFmtId="180" fontId="0" fillId="0" borderId="27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3" fillId="0" borderId="29" xfId="0" applyNumberFormat="1" applyFont="1" applyBorder="1" applyAlignment="1">
      <alignment horizontal="center" vertical="center"/>
    </xf>
    <xf numFmtId="180" fontId="0" fillId="0" borderId="24" xfId="0" applyNumberFormat="1" applyFont="1" applyFill="1" applyBorder="1" applyAlignment="1">
      <alignment horizontal="center"/>
    </xf>
    <xf numFmtId="180" fontId="0" fillId="0" borderId="27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3" xfId="0" applyFont="1" applyBorder="1" applyAlignment="1">
      <alignment/>
    </xf>
    <xf numFmtId="0" fontId="8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5" xfId="0" applyFont="1" applyBorder="1" applyAlignment="1">
      <alignment/>
    </xf>
    <xf numFmtId="0" fontId="4" fillId="0" borderId="26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12" fillId="0" borderId="41" xfId="53" applyNumberFormat="1" applyFont="1" applyFill="1" applyBorder="1" applyAlignment="1">
      <alignment horizontal="left" vertical="top" wrapText="1"/>
      <protection/>
    </xf>
    <xf numFmtId="0" fontId="12" fillId="0" borderId="42" xfId="53" applyNumberFormat="1" applyFont="1" applyFill="1" applyBorder="1" applyAlignment="1">
      <alignment horizontal="left" vertical="top" wrapText="1"/>
      <protection/>
    </xf>
    <xf numFmtId="0" fontId="4" fillId="0" borderId="26" xfId="0" applyFont="1" applyBorder="1" applyAlignment="1">
      <alignment horizontal="left" vertical="center" wrapText="1"/>
    </xf>
    <xf numFmtId="0" fontId="12" fillId="0" borderId="43" xfId="53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/>
    </xf>
    <xf numFmtId="0" fontId="4" fillId="0" borderId="31" xfId="0" applyFont="1" applyBorder="1" applyAlignment="1">
      <alignment/>
    </xf>
    <xf numFmtId="0" fontId="12" fillId="0" borderId="44" xfId="53" applyNumberFormat="1" applyFont="1" applyFill="1" applyBorder="1" applyAlignment="1">
      <alignment horizontal="left" vertical="top" wrapText="1"/>
      <protection/>
    </xf>
    <xf numFmtId="0" fontId="8" fillId="0" borderId="27" xfId="0" applyFont="1" applyBorder="1" applyAlignment="1">
      <alignment/>
    </xf>
    <xf numFmtId="0" fontId="8" fillId="0" borderId="30" xfId="0" applyFont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13" fillId="0" borderId="4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48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/>
    </xf>
    <xf numFmtId="180" fontId="0" fillId="0" borderId="17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wrapText="1"/>
    </xf>
    <xf numFmtId="0" fontId="0" fillId="0" borderId="50" xfId="0" applyFont="1" applyFill="1" applyBorder="1" applyAlignment="1">
      <alignment horizontal="left" wrapText="1"/>
    </xf>
    <xf numFmtId="2" fontId="0" fillId="0" borderId="48" xfId="0" applyNumberFormat="1" applyFont="1" applyFill="1" applyBorder="1" applyAlignment="1">
      <alignment horizontal="right" wrapText="1"/>
    </xf>
    <xf numFmtId="180" fontId="0" fillId="0" borderId="5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2" fontId="0" fillId="0" borderId="17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2" fontId="0" fillId="0" borderId="17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2" fontId="0" fillId="0" borderId="46" xfId="0" applyNumberFormat="1" applyFont="1" applyFill="1" applyBorder="1" applyAlignment="1">
      <alignment horizontal="right" vertical="center" wrapText="1"/>
    </xf>
    <xf numFmtId="49" fontId="14" fillId="0" borderId="23" xfId="0" applyNumberFormat="1" applyFont="1" applyFill="1" applyBorder="1" applyAlignment="1">
      <alignment horizontal="center" vertical="center"/>
    </xf>
    <xf numFmtId="0" fontId="14" fillId="0" borderId="18" xfId="0" applyNumberFormat="1" applyFont="1" applyFill="1" applyBorder="1" applyAlignment="1">
      <alignment horizontal="left" vertical="center" wrapText="1"/>
    </xf>
    <xf numFmtId="4" fontId="13" fillId="0" borderId="47" xfId="0" applyNumberFormat="1" applyFont="1" applyFill="1" applyBorder="1" applyAlignment="1">
      <alignment horizontal="right" vertical="center" wrapText="1"/>
    </xf>
    <xf numFmtId="4" fontId="13" fillId="0" borderId="53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49" fontId="1" fillId="0" borderId="48" xfId="0" applyNumberFormat="1" applyFont="1" applyFill="1" applyBorder="1" applyAlignment="1">
      <alignment horizontal="center" vertical="center"/>
    </xf>
    <xf numFmtId="0" fontId="1" fillId="0" borderId="48" xfId="0" applyNumberFormat="1" applyFont="1" applyFill="1" applyBorder="1" applyAlignment="1">
      <alignment horizontal="left" vertical="center" wrapText="1"/>
    </xf>
    <xf numFmtId="2" fontId="0" fillId="0" borderId="48" xfId="0" applyNumberFormat="1" applyFont="1" applyFill="1" applyBorder="1" applyAlignment="1">
      <alignment/>
    </xf>
    <xf numFmtId="0" fontId="6" fillId="0" borderId="17" xfId="0" applyFont="1" applyFill="1" applyBorder="1" applyAlignment="1">
      <alignment wrapText="1"/>
    </xf>
    <xf numFmtId="2" fontId="0" fillId="0" borderId="17" xfId="0" applyNumberFormat="1" applyFont="1" applyFill="1" applyBorder="1" applyAlignment="1">
      <alignment horizontal="right"/>
    </xf>
    <xf numFmtId="0" fontId="15" fillId="0" borderId="17" xfId="0" applyFont="1" applyFill="1" applyBorder="1" applyAlignment="1">
      <alignment/>
    </xf>
    <xf numFmtId="0" fontId="15" fillId="0" borderId="12" xfId="0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 wrapText="1"/>
    </xf>
    <xf numFmtId="0" fontId="1" fillId="0" borderId="52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2" fontId="0" fillId="0" borderId="50" xfId="0" applyNumberFormat="1" applyFont="1" applyFill="1" applyBorder="1" applyAlignment="1">
      <alignment/>
    </xf>
    <xf numFmtId="0" fontId="1" fillId="0" borderId="46" xfId="0" applyFont="1" applyFill="1" applyBorder="1" applyAlignment="1">
      <alignment wrapText="1"/>
    </xf>
    <xf numFmtId="2" fontId="0" fillId="0" borderId="54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wrapText="1"/>
    </xf>
    <xf numFmtId="2" fontId="13" fillId="0" borderId="47" xfId="0" applyNumberFormat="1" applyFont="1" applyFill="1" applyBorder="1" applyAlignment="1">
      <alignment horizontal="right" wrapText="1"/>
    </xf>
    <xf numFmtId="2" fontId="13" fillId="0" borderId="53" xfId="0" applyNumberFormat="1" applyFont="1" applyFill="1" applyBorder="1" applyAlignment="1">
      <alignment horizontal="right" wrapText="1"/>
    </xf>
    <xf numFmtId="4" fontId="13" fillId="0" borderId="47" xfId="0" applyNumberFormat="1" applyFont="1" applyFill="1" applyBorder="1" applyAlignment="1">
      <alignment horizontal="right" wrapText="1"/>
    </xf>
    <xf numFmtId="4" fontId="13" fillId="0" borderId="53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4" fontId="13" fillId="0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Fill="1" applyBorder="1" applyAlignment="1">
      <alignment horizontal="right" vertical="center" wrapText="1"/>
    </xf>
    <xf numFmtId="2" fontId="0" fillId="0" borderId="48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/>
    </xf>
    <xf numFmtId="4" fontId="13" fillId="0" borderId="4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2" fontId="0" fillId="0" borderId="11" xfId="0" applyNumberFormat="1" applyFont="1" applyBorder="1" applyAlignment="1">
      <alignment/>
    </xf>
    <xf numFmtId="180" fontId="0" fillId="0" borderId="20" xfId="0" applyNumberFormat="1" applyFont="1" applyBorder="1" applyAlignment="1">
      <alignment horizontal="center" wrapText="1"/>
    </xf>
    <xf numFmtId="0" fontId="0" fillId="0" borderId="33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0" xfId="0" applyFont="1" applyAlignment="1">
      <alignment wrapText="1"/>
    </xf>
    <xf numFmtId="180" fontId="0" fillId="0" borderId="21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21" xfId="0" applyNumberFormat="1" applyFont="1" applyBorder="1" applyAlignment="1">
      <alignment/>
    </xf>
    <xf numFmtId="180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52" xfId="0" applyFont="1" applyBorder="1" applyAlignment="1">
      <alignment/>
    </xf>
    <xf numFmtId="2" fontId="0" fillId="0" borderId="22" xfId="0" applyNumberFormat="1" applyFont="1" applyBorder="1" applyAlignment="1">
      <alignment/>
    </xf>
    <xf numFmtId="180" fontId="0" fillId="0" borderId="17" xfId="0" applyNumberFormat="1" applyFont="1" applyBorder="1" applyAlignment="1">
      <alignment horizontal="center"/>
    </xf>
    <xf numFmtId="180" fontId="0" fillId="0" borderId="3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15" xfId="0" applyNumberFormat="1" applyFont="1" applyBorder="1" applyAlignment="1">
      <alignment/>
    </xf>
    <xf numFmtId="180" fontId="1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80" fontId="0" fillId="0" borderId="20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5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4" fontId="13" fillId="0" borderId="13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/>
    </xf>
    <xf numFmtId="4" fontId="55" fillId="0" borderId="61" xfId="33" applyNumberFormat="1" applyFont="1" applyBorder="1" applyProtection="1">
      <alignment horizontal="right" wrapText="1"/>
      <protection/>
    </xf>
    <xf numFmtId="0" fontId="56" fillId="0" borderId="15" xfId="0" applyFont="1" applyBorder="1" applyAlignment="1">
      <alignment/>
    </xf>
    <xf numFmtId="0" fontId="56" fillId="0" borderId="19" xfId="0" applyFont="1" applyBorder="1" applyAlignment="1">
      <alignment/>
    </xf>
    <xf numFmtId="1" fontId="57" fillId="0" borderId="61" xfId="33" applyNumberFormat="1" applyFont="1" applyBorder="1" applyProtection="1">
      <alignment horizontal="right" wrapText="1"/>
      <protection/>
    </xf>
    <xf numFmtId="1" fontId="56" fillId="0" borderId="21" xfId="0" applyNumberFormat="1" applyFont="1" applyBorder="1" applyAlignment="1">
      <alignment/>
    </xf>
    <xf numFmtId="1" fontId="56" fillId="0" borderId="62" xfId="0" applyNumberFormat="1" applyFont="1" applyBorder="1" applyAlignment="1">
      <alignment/>
    </xf>
    <xf numFmtId="1" fontId="56" fillId="0" borderId="63" xfId="0" applyNumberFormat="1" applyFont="1" applyBorder="1" applyAlignment="1">
      <alignment/>
    </xf>
    <xf numFmtId="1" fontId="56" fillId="0" borderId="22" xfId="0" applyNumberFormat="1" applyFont="1" applyBorder="1" applyAlignment="1">
      <alignment/>
    </xf>
    <xf numFmtId="1" fontId="56" fillId="0" borderId="52" xfId="0" applyNumberFormat="1" applyFont="1" applyBorder="1" applyAlignment="1">
      <alignment/>
    </xf>
    <xf numFmtId="0" fontId="56" fillId="0" borderId="0" xfId="0" applyFont="1" applyBorder="1" applyAlignment="1">
      <alignment/>
    </xf>
    <xf numFmtId="1" fontId="57" fillId="0" borderId="64" xfId="33" applyNumberFormat="1" applyFont="1" applyBorder="1" applyProtection="1">
      <alignment horizontal="right" wrapText="1"/>
      <protection/>
    </xf>
    <xf numFmtId="0" fontId="56" fillId="0" borderId="11" xfId="0" applyFont="1" applyBorder="1" applyAlignment="1">
      <alignment/>
    </xf>
    <xf numFmtId="1" fontId="57" fillId="0" borderId="65" xfId="33" applyNumberFormat="1" applyFont="1" applyBorder="1" applyProtection="1">
      <alignment horizontal="right" wrapText="1"/>
      <protection/>
    </xf>
    <xf numFmtId="0" fontId="56" fillId="0" borderId="18" xfId="0" applyFont="1" applyBorder="1" applyAlignment="1">
      <alignment/>
    </xf>
    <xf numFmtId="0" fontId="56" fillId="0" borderId="20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21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34" xfId="0" applyFont="1" applyBorder="1" applyAlignment="1">
      <alignment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1.7109375" style="86" customWidth="1"/>
    <col min="2" max="2" width="47.57421875" style="86" customWidth="1"/>
    <col min="3" max="3" width="11.00390625" style="86" customWidth="1"/>
    <col min="4" max="4" width="10.8515625" style="86" customWidth="1"/>
    <col min="5" max="5" width="10.140625" style="86" customWidth="1"/>
    <col min="6" max="7" width="8.421875" style="86" customWidth="1"/>
    <col min="8" max="8" width="9.140625" style="86" customWidth="1"/>
    <col min="9" max="9" width="11.28125" style="86" customWidth="1"/>
    <col min="10" max="10" width="9.57421875" style="86" bestFit="1" customWidth="1"/>
    <col min="11" max="16384" width="9.140625" style="86" customWidth="1"/>
  </cols>
  <sheetData>
    <row r="1" spans="2:7" ht="12.75">
      <c r="B1" s="136"/>
      <c r="C1" s="137"/>
      <c r="D1" s="137"/>
      <c r="E1" s="136" t="s">
        <v>130</v>
      </c>
      <c r="F1" s="136"/>
      <c r="G1" s="136"/>
    </row>
    <row r="2" spans="2:7" ht="12.75">
      <c r="B2" s="224"/>
      <c r="C2" s="224"/>
      <c r="D2" s="224"/>
      <c r="E2" s="224"/>
      <c r="F2" s="224"/>
      <c r="G2" s="224"/>
    </row>
    <row r="3" spans="2:7" ht="9" customHeight="1">
      <c r="B3" s="138"/>
      <c r="C3" s="138"/>
      <c r="D3" s="138"/>
      <c r="E3" s="138"/>
      <c r="F3" s="138"/>
      <c r="G3" s="138"/>
    </row>
    <row r="4" spans="1:7" ht="12.75">
      <c r="A4" s="225" t="s">
        <v>133</v>
      </c>
      <c r="B4" s="225"/>
      <c r="C4" s="225"/>
      <c r="D4" s="225"/>
      <c r="E4" s="225"/>
      <c r="F4" s="225"/>
      <c r="G4" s="225"/>
    </row>
    <row r="5" spans="1:7" ht="12.75" customHeight="1">
      <c r="A5" s="225" t="s">
        <v>135</v>
      </c>
      <c r="B5" s="225"/>
      <c r="C5" s="225"/>
      <c r="D5" s="225"/>
      <c r="E5" s="225"/>
      <c r="F5" s="225"/>
      <c r="G5" s="225"/>
    </row>
    <row r="6" ht="8.25" customHeight="1"/>
    <row r="7" spans="5:7" ht="11.25" customHeight="1" thickBot="1">
      <c r="E7" s="226" t="s">
        <v>0</v>
      </c>
      <c r="F7" s="226"/>
      <c r="G7" s="226"/>
    </row>
    <row r="8" spans="1:7" ht="12.75">
      <c r="A8" s="213" t="s">
        <v>1</v>
      </c>
      <c r="B8" s="213" t="s">
        <v>2</v>
      </c>
      <c r="C8" s="213" t="s">
        <v>92</v>
      </c>
      <c r="D8" s="213" t="s">
        <v>94</v>
      </c>
      <c r="E8" s="216" t="s">
        <v>3</v>
      </c>
      <c r="F8" s="213" t="s">
        <v>93</v>
      </c>
      <c r="G8" s="221" t="s">
        <v>95</v>
      </c>
    </row>
    <row r="9" spans="1:7" ht="12.75">
      <c r="A9" s="214"/>
      <c r="B9" s="214"/>
      <c r="C9" s="214"/>
      <c r="D9" s="214"/>
      <c r="E9" s="217"/>
      <c r="F9" s="214"/>
      <c r="G9" s="222"/>
    </row>
    <row r="10" spans="1:10" ht="30.75" customHeight="1" thickBot="1">
      <c r="A10" s="214"/>
      <c r="B10" s="215"/>
      <c r="C10" s="215"/>
      <c r="D10" s="215"/>
      <c r="E10" s="218"/>
      <c r="F10" s="215"/>
      <c r="G10" s="223"/>
      <c r="I10" s="89"/>
      <c r="J10" s="89"/>
    </row>
    <row r="11" spans="1:11" ht="16.5" customHeight="1" thickBot="1">
      <c r="A11" s="87" t="s">
        <v>4</v>
      </c>
      <c r="B11" s="88" t="s">
        <v>5</v>
      </c>
      <c r="C11" s="190">
        <f>C16+C17+C18+C19+C20+C21+C22+C23+C24+C25+C26+C27+C28+C14+C12+C15+C13</f>
        <v>173609</v>
      </c>
      <c r="D11" s="139">
        <f>D16+D17+D18+D19+D20+D21+D22+D23+D24+D25+D26+D27+D28+D14+D12+D15+D13</f>
        <v>28934.833333333336</v>
      </c>
      <c r="E11" s="139">
        <f>E16+E17+E18+E19+E20+E21+E22+E23+E24+E25+E26+E27+E28+E14+E12+E15+E13</f>
        <v>24283.989999999998</v>
      </c>
      <c r="F11" s="140">
        <f>E11/D11*100</f>
        <v>83.92648998611821</v>
      </c>
      <c r="G11" s="140">
        <f>E11/C11*100</f>
        <v>13.987748331019704</v>
      </c>
      <c r="I11" s="89"/>
      <c r="J11" s="89"/>
      <c r="K11" s="89"/>
    </row>
    <row r="12" spans="1:7" ht="13.5" customHeight="1">
      <c r="A12" s="90" t="s">
        <v>6</v>
      </c>
      <c r="B12" s="91" t="s">
        <v>7</v>
      </c>
      <c r="C12" s="116">
        <v>131167</v>
      </c>
      <c r="D12" s="116">
        <f>C12/12*2</f>
        <v>21861.166666666668</v>
      </c>
      <c r="E12" s="116">
        <f>19129.92</f>
        <v>19129.92</v>
      </c>
      <c r="F12" s="141">
        <f aca="true" t="shared" si="0" ref="F12:F42">E12/D12*100</f>
        <v>87.5064002378647</v>
      </c>
      <c r="G12" s="141">
        <f aca="true" t="shared" si="1" ref="G12:G42">E12/C12*100</f>
        <v>14.584400039644116</v>
      </c>
    </row>
    <row r="13" spans="1:7" ht="40.5" customHeight="1">
      <c r="A13" s="92" t="s">
        <v>119</v>
      </c>
      <c r="B13" s="93" t="s">
        <v>120</v>
      </c>
      <c r="C13" s="142">
        <v>5026</v>
      </c>
      <c r="D13" s="116">
        <f aca="true" t="shared" si="2" ref="D13:D28">C13/12*2</f>
        <v>837.6666666666666</v>
      </c>
      <c r="E13" s="142">
        <f>497.94</f>
        <v>497.94</v>
      </c>
      <c r="F13" s="98">
        <f t="shared" si="0"/>
        <v>59.44369279745324</v>
      </c>
      <c r="G13" s="98">
        <f t="shared" si="1"/>
        <v>9.907282132908874</v>
      </c>
    </row>
    <row r="14" spans="1:7" ht="29.25" customHeight="1">
      <c r="A14" s="92" t="s">
        <v>116</v>
      </c>
      <c r="B14" s="94" t="s">
        <v>115</v>
      </c>
      <c r="C14" s="116">
        <f>1030</f>
        <v>1030</v>
      </c>
      <c r="D14" s="116">
        <f t="shared" si="2"/>
        <v>171.66666666666666</v>
      </c>
      <c r="E14" s="116">
        <f>95.77</f>
        <v>95.77</v>
      </c>
      <c r="F14" s="95">
        <f t="shared" si="0"/>
        <v>55.78834951456311</v>
      </c>
      <c r="G14" s="95">
        <f t="shared" si="1"/>
        <v>9.298058252427184</v>
      </c>
    </row>
    <row r="15" spans="1:10" ht="39" customHeight="1">
      <c r="A15" s="96" t="s">
        <v>117</v>
      </c>
      <c r="B15" s="97" t="s">
        <v>118</v>
      </c>
      <c r="C15" s="121">
        <v>268</v>
      </c>
      <c r="D15" s="116">
        <f t="shared" si="2"/>
        <v>44.666666666666664</v>
      </c>
      <c r="E15" s="121">
        <v>210</v>
      </c>
      <c r="F15" s="98">
        <f t="shared" si="0"/>
        <v>470.14925373134326</v>
      </c>
      <c r="G15" s="98">
        <f t="shared" si="1"/>
        <v>78.35820895522389</v>
      </c>
      <c r="J15" s="89"/>
    </row>
    <row r="16" spans="1:7" ht="24.75" customHeight="1">
      <c r="A16" s="78" t="s">
        <v>8</v>
      </c>
      <c r="B16" s="99" t="s">
        <v>9</v>
      </c>
      <c r="C16" s="121">
        <v>4523</v>
      </c>
      <c r="D16" s="116">
        <f t="shared" si="2"/>
        <v>753.8333333333334</v>
      </c>
      <c r="E16" s="121">
        <f>913.81</f>
        <v>913.81</v>
      </c>
      <c r="F16" s="98">
        <f t="shared" si="0"/>
        <v>121.22175547203182</v>
      </c>
      <c r="G16" s="98">
        <f t="shared" si="1"/>
        <v>20.203625912005304</v>
      </c>
    </row>
    <row r="17" spans="1:7" ht="15" customHeight="1">
      <c r="A17" s="100" t="s">
        <v>10</v>
      </c>
      <c r="B17" s="101" t="s">
        <v>11</v>
      </c>
      <c r="C17" s="121">
        <v>9</v>
      </c>
      <c r="D17" s="116">
        <f t="shared" si="2"/>
        <v>1.5</v>
      </c>
      <c r="E17" s="121">
        <v>0</v>
      </c>
      <c r="F17" s="102">
        <v>0</v>
      </c>
      <c r="G17" s="102">
        <v>0</v>
      </c>
    </row>
    <row r="18" spans="1:7" ht="18" customHeight="1">
      <c r="A18" s="100" t="s">
        <v>12</v>
      </c>
      <c r="B18" s="101" t="s">
        <v>13</v>
      </c>
      <c r="C18" s="121">
        <v>2211</v>
      </c>
      <c r="D18" s="116">
        <f t="shared" si="2"/>
        <v>368.5</v>
      </c>
      <c r="E18" s="121">
        <v>235.42</v>
      </c>
      <c r="F18" s="102">
        <f t="shared" si="0"/>
        <v>63.88602442333785</v>
      </c>
      <c r="G18" s="102">
        <f t="shared" si="1"/>
        <v>10.647670737222976</v>
      </c>
    </row>
    <row r="19" spans="1:7" ht="15.75" customHeight="1">
      <c r="A19" s="78" t="s">
        <v>14</v>
      </c>
      <c r="B19" s="103" t="s">
        <v>15</v>
      </c>
      <c r="C19" s="121">
        <v>16097</v>
      </c>
      <c r="D19" s="116">
        <f t="shared" si="2"/>
        <v>2682.8333333333335</v>
      </c>
      <c r="E19" s="121">
        <v>2221.04</v>
      </c>
      <c r="F19" s="102">
        <f t="shared" si="0"/>
        <v>82.78710318692923</v>
      </c>
      <c r="G19" s="102">
        <f t="shared" si="1"/>
        <v>13.797850531154873</v>
      </c>
    </row>
    <row r="20" spans="1:7" ht="18" customHeight="1">
      <c r="A20" s="78" t="s">
        <v>16</v>
      </c>
      <c r="B20" s="103" t="s">
        <v>17</v>
      </c>
      <c r="C20" s="121">
        <v>1710</v>
      </c>
      <c r="D20" s="116">
        <f t="shared" si="2"/>
        <v>285</v>
      </c>
      <c r="E20" s="121">
        <f>153.28</f>
        <v>153.28</v>
      </c>
      <c r="F20" s="102">
        <f t="shared" si="0"/>
        <v>53.782456140350874</v>
      </c>
      <c r="G20" s="102">
        <f t="shared" si="1"/>
        <v>8.96374269005848</v>
      </c>
    </row>
    <row r="21" spans="1:7" ht="25.5">
      <c r="A21" s="78" t="s">
        <v>18</v>
      </c>
      <c r="B21" s="101" t="s">
        <v>96</v>
      </c>
      <c r="C21" s="121">
        <v>0</v>
      </c>
      <c r="D21" s="116">
        <f t="shared" si="2"/>
        <v>0</v>
      </c>
      <c r="E21" s="121">
        <v>0</v>
      </c>
      <c r="F21" s="98">
        <v>0</v>
      </c>
      <c r="G21" s="98">
        <v>0</v>
      </c>
    </row>
    <row r="22" spans="1:7" ht="24" customHeight="1">
      <c r="A22" s="81" t="s">
        <v>19</v>
      </c>
      <c r="B22" s="99" t="s">
        <v>97</v>
      </c>
      <c r="C22" s="121">
        <v>6801</v>
      </c>
      <c r="D22" s="116">
        <f t="shared" si="2"/>
        <v>1133.5</v>
      </c>
      <c r="E22" s="121">
        <f>485.11</f>
        <v>485.11</v>
      </c>
      <c r="F22" s="98">
        <f t="shared" si="0"/>
        <v>42.797529775033084</v>
      </c>
      <c r="G22" s="98">
        <f t="shared" si="1"/>
        <v>7.1329216291721815</v>
      </c>
    </row>
    <row r="23" spans="1:7" ht="15" customHeight="1">
      <c r="A23" s="81" t="s">
        <v>20</v>
      </c>
      <c r="B23" s="104" t="s">
        <v>21</v>
      </c>
      <c r="C23" s="121">
        <v>144</v>
      </c>
      <c r="D23" s="116">
        <f t="shared" si="2"/>
        <v>24</v>
      </c>
      <c r="E23" s="121">
        <v>4.7</v>
      </c>
      <c r="F23" s="102">
        <f t="shared" si="0"/>
        <v>19.583333333333332</v>
      </c>
      <c r="G23" s="102">
        <f t="shared" si="1"/>
        <v>3.2638888888888893</v>
      </c>
    </row>
    <row r="24" spans="1:7" ht="25.5">
      <c r="A24" s="78" t="s">
        <v>22</v>
      </c>
      <c r="B24" s="79" t="s">
        <v>23</v>
      </c>
      <c r="C24" s="121">
        <v>359</v>
      </c>
      <c r="D24" s="116">
        <f t="shared" si="2"/>
        <v>59.833333333333336</v>
      </c>
      <c r="E24" s="121">
        <f>12.69</f>
        <v>12.69</v>
      </c>
      <c r="F24" s="98">
        <f t="shared" si="0"/>
        <v>21.208913649025067</v>
      </c>
      <c r="G24" s="98">
        <f t="shared" si="1"/>
        <v>3.534818941504178</v>
      </c>
    </row>
    <row r="25" spans="1:7" ht="25.5">
      <c r="A25" s="78" t="s">
        <v>24</v>
      </c>
      <c r="B25" s="79" t="s">
        <v>25</v>
      </c>
      <c r="C25" s="121">
        <v>3341</v>
      </c>
      <c r="D25" s="116">
        <f t="shared" si="2"/>
        <v>556.8333333333334</v>
      </c>
      <c r="E25" s="121">
        <f>324.31</f>
        <v>324.31</v>
      </c>
      <c r="F25" s="98">
        <f t="shared" si="0"/>
        <v>58.241843759353486</v>
      </c>
      <c r="G25" s="98">
        <f t="shared" si="1"/>
        <v>9.706973959892249</v>
      </c>
    </row>
    <row r="26" spans="1:7" ht="12.75">
      <c r="A26" s="105" t="s">
        <v>26</v>
      </c>
      <c r="B26" s="79" t="s">
        <v>27</v>
      </c>
      <c r="C26" s="121">
        <v>0</v>
      </c>
      <c r="D26" s="116">
        <f t="shared" si="2"/>
        <v>0</v>
      </c>
      <c r="E26" s="121">
        <v>0</v>
      </c>
      <c r="F26" s="102">
        <v>0</v>
      </c>
      <c r="G26" s="102">
        <v>0</v>
      </c>
    </row>
    <row r="27" spans="1:7" ht="15.75" customHeight="1">
      <c r="A27" s="78" t="s">
        <v>28</v>
      </c>
      <c r="B27" s="79" t="s">
        <v>29</v>
      </c>
      <c r="C27" s="121">
        <v>923</v>
      </c>
      <c r="D27" s="116">
        <f t="shared" si="2"/>
        <v>153.83333333333334</v>
      </c>
      <c r="E27" s="121">
        <v>0</v>
      </c>
      <c r="F27" s="102">
        <f t="shared" si="0"/>
        <v>0</v>
      </c>
      <c r="G27" s="102">
        <f t="shared" si="1"/>
        <v>0</v>
      </c>
    </row>
    <row r="28" spans="1:7" ht="13.5" thickBot="1">
      <c r="A28" s="105" t="s">
        <v>30</v>
      </c>
      <c r="B28" s="106" t="s">
        <v>31</v>
      </c>
      <c r="C28" s="143">
        <v>0</v>
      </c>
      <c r="D28" s="116">
        <f t="shared" si="2"/>
        <v>0</v>
      </c>
      <c r="E28" s="143">
        <v>0</v>
      </c>
      <c r="F28" s="107">
        <v>0</v>
      </c>
      <c r="G28" s="107">
        <v>0</v>
      </c>
    </row>
    <row r="29" spans="1:9" s="112" customFormat="1" ht="15" customHeight="1" thickBot="1">
      <c r="A29" s="108" t="s">
        <v>32</v>
      </c>
      <c r="B29" s="109" t="s">
        <v>33</v>
      </c>
      <c r="C29" s="144">
        <f>C30</f>
        <v>280741</v>
      </c>
      <c r="D29" s="144">
        <f>D30</f>
        <v>46790.16666666667</v>
      </c>
      <c r="E29" s="144">
        <f>E30+E40</f>
        <v>22121.909999999996</v>
      </c>
      <c r="F29" s="110">
        <f t="shared" si="0"/>
        <v>47.2789724336666</v>
      </c>
      <c r="G29" s="111">
        <f t="shared" si="1"/>
        <v>7.879828738944434</v>
      </c>
      <c r="I29" s="113"/>
    </row>
    <row r="30" spans="1:9" ht="28.5" customHeight="1">
      <c r="A30" s="114" t="s">
        <v>34</v>
      </c>
      <c r="B30" s="115" t="s">
        <v>35</v>
      </c>
      <c r="C30" s="116">
        <f>C31+C33+C36+C37+C38+C39+C40+C41</f>
        <v>280741</v>
      </c>
      <c r="D30" s="116">
        <f>D31+D33+D36+D37+D38+D39+D40+D41</f>
        <v>46790.16666666667</v>
      </c>
      <c r="E30" s="116">
        <f>46540.34</f>
        <v>46540.34</v>
      </c>
      <c r="F30" s="95">
        <f t="shared" si="0"/>
        <v>99.46607015006713</v>
      </c>
      <c r="G30" s="95">
        <f t="shared" si="1"/>
        <v>16.57767835834452</v>
      </c>
      <c r="I30" s="89"/>
    </row>
    <row r="31" spans="1:7" ht="28.5">
      <c r="A31" s="80" t="s">
        <v>36</v>
      </c>
      <c r="B31" s="117" t="s">
        <v>98</v>
      </c>
      <c r="C31" s="121">
        <f>3525</f>
        <v>3525</v>
      </c>
      <c r="D31" s="121">
        <f>C31/12*2</f>
        <v>587.5</v>
      </c>
      <c r="E31" s="121">
        <f>E32</f>
        <v>588</v>
      </c>
      <c r="F31" s="118">
        <f>F32</f>
        <v>100.08510638297872</v>
      </c>
      <c r="G31" s="118">
        <f>G32</f>
        <v>16.680851063829788</v>
      </c>
    </row>
    <row r="32" spans="1:7" ht="14.25">
      <c r="A32" s="80" t="s">
        <v>100</v>
      </c>
      <c r="B32" s="119" t="s">
        <v>99</v>
      </c>
      <c r="C32" s="121">
        <v>3525</v>
      </c>
      <c r="D32" s="121">
        <f aca="true" t="shared" si="3" ref="D32:D41">C32/12*2</f>
        <v>587.5</v>
      </c>
      <c r="E32" s="121">
        <f>588</f>
        <v>588</v>
      </c>
      <c r="F32" s="98">
        <f t="shared" si="0"/>
        <v>100.08510638297872</v>
      </c>
      <c r="G32" s="98">
        <f t="shared" si="1"/>
        <v>16.680851063829788</v>
      </c>
    </row>
    <row r="33" spans="1:7" ht="29.25" customHeight="1">
      <c r="A33" s="81" t="s">
        <v>37</v>
      </c>
      <c r="B33" s="79" t="s">
        <v>101</v>
      </c>
      <c r="C33" s="121">
        <v>106357</v>
      </c>
      <c r="D33" s="121">
        <f t="shared" si="3"/>
        <v>17726.166666666668</v>
      </c>
      <c r="E33" s="121">
        <f>15128</f>
        <v>15128</v>
      </c>
      <c r="F33" s="98">
        <f t="shared" si="0"/>
        <v>85.34276070216347</v>
      </c>
      <c r="G33" s="98">
        <f t="shared" si="1"/>
        <v>14.223793450360578</v>
      </c>
    </row>
    <row r="34" spans="1:7" ht="33.75">
      <c r="A34" s="81" t="s">
        <v>102</v>
      </c>
      <c r="B34" s="120" t="s">
        <v>103</v>
      </c>
      <c r="C34" s="121">
        <v>0</v>
      </c>
      <c r="D34" s="121">
        <f t="shared" si="3"/>
        <v>0</v>
      </c>
      <c r="E34" s="121">
        <v>0</v>
      </c>
      <c r="F34" s="98">
        <v>0</v>
      </c>
      <c r="G34" s="98">
        <v>0</v>
      </c>
    </row>
    <row r="35" spans="1:7" ht="12.75" customHeight="1" hidden="1">
      <c r="A35" s="78"/>
      <c r="B35" s="122"/>
      <c r="C35" s="121"/>
      <c r="D35" s="121">
        <f t="shared" si="3"/>
        <v>0</v>
      </c>
      <c r="E35" s="121"/>
      <c r="F35" s="98" t="e">
        <f t="shared" si="0"/>
        <v>#DIV/0!</v>
      </c>
      <c r="G35" s="98" t="e">
        <f t="shared" si="1"/>
        <v>#DIV/0!</v>
      </c>
    </row>
    <row r="36" spans="1:7" ht="17.25" customHeight="1">
      <c r="A36" s="80" t="s">
        <v>38</v>
      </c>
      <c r="B36" s="122" t="s">
        <v>39</v>
      </c>
      <c r="C36" s="121">
        <v>170859</v>
      </c>
      <c r="D36" s="121">
        <f t="shared" si="3"/>
        <v>28476.5</v>
      </c>
      <c r="E36" s="121">
        <f>30824.3</f>
        <v>30824.3</v>
      </c>
      <c r="F36" s="98">
        <f t="shared" si="0"/>
        <v>108.24469299246746</v>
      </c>
      <c r="G36" s="98">
        <f t="shared" si="1"/>
        <v>18.040782165411244</v>
      </c>
    </row>
    <row r="37" spans="1:7" ht="15" customHeight="1">
      <c r="A37" s="82" t="s">
        <v>40</v>
      </c>
      <c r="B37" s="123" t="s">
        <v>41</v>
      </c>
      <c r="C37" s="121">
        <v>0</v>
      </c>
      <c r="D37" s="121">
        <f t="shared" si="3"/>
        <v>0</v>
      </c>
      <c r="E37" s="121">
        <v>0</v>
      </c>
      <c r="F37" s="98" t="e">
        <f t="shared" si="0"/>
        <v>#DIV/0!</v>
      </c>
      <c r="G37" s="98" t="e">
        <f t="shared" si="1"/>
        <v>#DIV/0!</v>
      </c>
    </row>
    <row r="38" spans="1:7" ht="24.75" customHeight="1">
      <c r="A38" s="83" t="s">
        <v>42</v>
      </c>
      <c r="B38" s="124" t="s">
        <v>104</v>
      </c>
      <c r="C38" s="121">
        <v>0</v>
      </c>
      <c r="D38" s="121">
        <f t="shared" si="3"/>
        <v>0</v>
      </c>
      <c r="E38" s="121">
        <v>0</v>
      </c>
      <c r="F38" s="98">
        <v>0</v>
      </c>
      <c r="G38" s="98">
        <v>0</v>
      </c>
    </row>
    <row r="39" spans="1:7" ht="26.25" customHeight="1">
      <c r="A39" s="81" t="s">
        <v>42</v>
      </c>
      <c r="B39" s="125" t="s">
        <v>43</v>
      </c>
      <c r="C39" s="126">
        <v>0</v>
      </c>
      <c r="D39" s="121">
        <f t="shared" si="3"/>
        <v>0</v>
      </c>
      <c r="E39" s="121">
        <v>0</v>
      </c>
      <c r="F39" s="98">
        <v>0</v>
      </c>
      <c r="G39" s="98">
        <v>0</v>
      </c>
    </row>
    <row r="40" spans="1:7" ht="53.25" customHeight="1" thickBot="1">
      <c r="A40" s="83" t="s">
        <v>105</v>
      </c>
      <c r="B40" s="127" t="s">
        <v>106</v>
      </c>
      <c r="C40" s="128">
        <v>0</v>
      </c>
      <c r="D40" s="121">
        <f t="shared" si="3"/>
        <v>0</v>
      </c>
      <c r="E40" s="143">
        <f>-24418.43</f>
        <v>-24418.43</v>
      </c>
      <c r="F40" s="129">
        <v>0</v>
      </c>
      <c r="G40" s="129">
        <v>0</v>
      </c>
    </row>
    <row r="41" spans="1:7" ht="27" customHeight="1" thickBot="1">
      <c r="A41" s="84" t="s">
        <v>44</v>
      </c>
      <c r="B41" s="130" t="s">
        <v>45</v>
      </c>
      <c r="C41" s="85">
        <v>0</v>
      </c>
      <c r="D41" s="121">
        <f t="shared" si="3"/>
        <v>0</v>
      </c>
      <c r="E41" s="85">
        <v>0</v>
      </c>
      <c r="F41" s="131">
        <v>0</v>
      </c>
      <c r="G41" s="132">
        <v>0</v>
      </c>
    </row>
    <row r="42" spans="1:10" ht="18" customHeight="1" thickBot="1">
      <c r="A42" s="219" t="s">
        <v>46</v>
      </c>
      <c r="B42" s="220"/>
      <c r="C42" s="191">
        <f>C30+C11</f>
        <v>454350</v>
      </c>
      <c r="D42" s="144">
        <f>D30+D11</f>
        <v>75725</v>
      </c>
      <c r="E42" s="144">
        <f>E29+E11</f>
        <v>46405.899999999994</v>
      </c>
      <c r="F42" s="133">
        <f t="shared" si="0"/>
        <v>61.28213931990755</v>
      </c>
      <c r="G42" s="134">
        <f t="shared" si="1"/>
        <v>10.21368988665126</v>
      </c>
      <c r="I42" s="89"/>
      <c r="J42" s="89"/>
    </row>
    <row r="43" ht="10.5" customHeight="1">
      <c r="A43" s="135"/>
    </row>
    <row r="44" ht="12.75" hidden="1"/>
    <row r="45" spans="1:2" ht="14.25" customHeight="1">
      <c r="A45" s="211" t="s">
        <v>121</v>
      </c>
      <c r="B45" s="211"/>
    </row>
    <row r="46" spans="1:2" ht="12.75">
      <c r="A46" s="211"/>
      <c r="B46" s="211"/>
    </row>
    <row r="47" spans="1:7" ht="14.25">
      <c r="A47" s="211"/>
      <c r="B47" s="211"/>
      <c r="E47" s="212" t="s">
        <v>132</v>
      </c>
      <c r="F47" s="212"/>
      <c r="G47" s="212"/>
    </row>
    <row r="51" ht="12.75">
      <c r="E51" s="89"/>
    </row>
  </sheetData>
  <sheetProtection/>
  <mergeCells count="14">
    <mergeCell ref="B2:G2"/>
    <mergeCell ref="A4:G4"/>
    <mergeCell ref="A5:G5"/>
    <mergeCell ref="E7:G7"/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8515625" style="145" customWidth="1"/>
    <col min="2" max="2" width="52.00390625" style="145" customWidth="1"/>
    <col min="3" max="3" width="11.00390625" style="145" customWidth="1"/>
    <col min="4" max="4" width="8.421875" style="145" hidden="1" customWidth="1"/>
    <col min="5" max="5" width="12.00390625" style="145" customWidth="1"/>
    <col min="6" max="6" width="6.7109375" style="145" hidden="1" customWidth="1"/>
    <col min="7" max="7" width="8.7109375" style="145" customWidth="1"/>
    <col min="8" max="16384" width="9.140625" style="145" customWidth="1"/>
  </cols>
  <sheetData>
    <row r="1" spans="2:7" ht="11.25" customHeight="1">
      <c r="B1" s="18"/>
      <c r="C1" s="230" t="s">
        <v>129</v>
      </c>
      <c r="D1" s="230"/>
      <c r="E1" s="230"/>
      <c r="F1" s="230"/>
      <c r="G1" s="230"/>
    </row>
    <row r="2" spans="2:7" ht="11.25" customHeight="1">
      <c r="B2" s="231"/>
      <c r="C2" s="231"/>
      <c r="D2" s="231"/>
      <c r="E2" s="231"/>
      <c r="F2" s="231"/>
      <c r="G2" s="231"/>
    </row>
    <row r="3" spans="1:7" ht="12.75">
      <c r="A3" s="232" t="s">
        <v>47</v>
      </c>
      <c r="B3" s="232"/>
      <c r="C3" s="232"/>
      <c r="D3" s="232"/>
      <c r="E3" s="232"/>
      <c r="F3" s="232"/>
      <c r="G3" s="232"/>
    </row>
    <row r="4" spans="1:7" ht="12.75">
      <c r="A4" s="225" t="s">
        <v>134</v>
      </c>
      <c r="B4" s="225"/>
      <c r="C4" s="225"/>
      <c r="D4" s="225"/>
      <c r="E4" s="225"/>
      <c r="F4" s="225"/>
      <c r="G4" s="225"/>
    </row>
    <row r="5" spans="5:7" ht="12.75" customHeight="1" thickBot="1">
      <c r="E5" s="227" t="s">
        <v>48</v>
      </c>
      <c r="F5" s="227"/>
      <c r="G5" s="227"/>
    </row>
    <row r="6" spans="1:7" s="7" customFormat="1" ht="57" customHeight="1" thickBot="1">
      <c r="A6" s="3" t="s">
        <v>49</v>
      </c>
      <c r="B6" s="1" t="s">
        <v>50</v>
      </c>
      <c r="C6" s="4" t="s">
        <v>90</v>
      </c>
      <c r="D6" s="5" t="s">
        <v>51</v>
      </c>
      <c r="E6" s="4" t="s">
        <v>52</v>
      </c>
      <c r="F6" s="4" t="s">
        <v>53</v>
      </c>
      <c r="G6" s="6" t="s">
        <v>91</v>
      </c>
    </row>
    <row r="7" spans="1:7" ht="12" customHeight="1" thickBot="1">
      <c r="A7" s="8">
        <v>100</v>
      </c>
      <c r="B7" s="13" t="s">
        <v>54</v>
      </c>
      <c r="C7" s="203">
        <f>SUM(C8:C15)</f>
        <v>44698</v>
      </c>
      <c r="D7" s="194"/>
      <c r="E7" s="193">
        <f>SUM(E8:E15)</f>
        <v>5928</v>
      </c>
      <c r="F7" s="147"/>
      <c r="G7" s="148">
        <f aca="true" t="shared" si="0" ref="G7:G18">E7/C7*100</f>
        <v>13.262338359658148</v>
      </c>
    </row>
    <row r="8" spans="1:7" s="152" customFormat="1" ht="12.75" customHeight="1">
      <c r="A8" s="149">
        <v>102</v>
      </c>
      <c r="B8" s="9" t="s">
        <v>88</v>
      </c>
      <c r="C8" s="204">
        <v>1497</v>
      </c>
      <c r="D8" s="202">
        <v>225448.3</v>
      </c>
      <c r="E8" s="195">
        <v>225</v>
      </c>
      <c r="F8" s="151"/>
      <c r="G8" s="150">
        <f t="shared" si="0"/>
        <v>15.030060120240481</v>
      </c>
    </row>
    <row r="9" spans="1:7" ht="23.25" customHeight="1">
      <c r="A9" s="153">
        <v>103</v>
      </c>
      <c r="B9" s="66" t="s">
        <v>55</v>
      </c>
      <c r="C9" s="204">
        <v>1556</v>
      </c>
      <c r="D9" s="202">
        <v>163374.36</v>
      </c>
      <c r="E9" s="196">
        <v>163</v>
      </c>
      <c r="F9" s="155"/>
      <c r="G9" s="156">
        <f t="shared" si="0"/>
        <v>10.475578406169666</v>
      </c>
    </row>
    <row r="10" spans="1:7" ht="24" customHeight="1">
      <c r="A10" s="153">
        <v>104</v>
      </c>
      <c r="B10" s="66" t="s">
        <v>89</v>
      </c>
      <c r="C10" s="204">
        <v>26400</v>
      </c>
      <c r="D10" s="202">
        <v>3455964.49</v>
      </c>
      <c r="E10" s="195">
        <v>3455</v>
      </c>
      <c r="F10" s="155"/>
      <c r="G10" s="156">
        <f t="shared" si="0"/>
        <v>13.087121212121211</v>
      </c>
    </row>
    <row r="11" spans="1:7" ht="24" customHeight="1">
      <c r="A11" s="157">
        <v>105</v>
      </c>
      <c r="B11" s="67" t="s">
        <v>124</v>
      </c>
      <c r="C11" s="197"/>
      <c r="D11" s="198"/>
      <c r="E11" s="197"/>
      <c r="F11" s="159"/>
      <c r="G11" s="160"/>
    </row>
    <row r="12" spans="1:7" ht="45" customHeight="1">
      <c r="A12" s="157">
        <v>106</v>
      </c>
      <c r="B12" s="68" t="s">
        <v>125</v>
      </c>
      <c r="C12" s="204">
        <v>6154</v>
      </c>
      <c r="D12" s="202">
        <v>751574.21</v>
      </c>
      <c r="E12" s="195">
        <v>752</v>
      </c>
      <c r="F12" s="159"/>
      <c r="G12" s="160">
        <f t="shared" si="0"/>
        <v>12.219694507637309</v>
      </c>
    </row>
    <row r="13" spans="1:7" ht="18" customHeight="1">
      <c r="A13" s="157">
        <v>107</v>
      </c>
      <c r="B13" s="69" t="s">
        <v>126</v>
      </c>
      <c r="C13" s="199"/>
      <c r="D13" s="200"/>
      <c r="E13" s="199"/>
      <c r="F13" s="159"/>
      <c r="G13" s="160"/>
    </row>
    <row r="14" spans="1:7" ht="16.5" customHeight="1">
      <c r="A14" s="161">
        <v>113</v>
      </c>
      <c r="B14" s="70" t="s">
        <v>57</v>
      </c>
      <c r="C14" s="204">
        <v>8991</v>
      </c>
      <c r="D14" s="202">
        <v>1332552.68</v>
      </c>
      <c r="E14" s="195">
        <v>1333</v>
      </c>
      <c r="F14" s="192">
        <v>1332552.68</v>
      </c>
      <c r="G14" s="160">
        <f t="shared" si="0"/>
        <v>14.825937048159272</v>
      </c>
    </row>
    <row r="15" spans="1:7" ht="14.25" customHeight="1" thickBot="1">
      <c r="A15" s="162">
        <v>111</v>
      </c>
      <c r="B15" s="71" t="s">
        <v>127</v>
      </c>
      <c r="C15" s="193">
        <v>100</v>
      </c>
      <c r="D15" s="201"/>
      <c r="E15" s="193">
        <v>0</v>
      </c>
      <c r="F15" s="163"/>
      <c r="G15" s="164">
        <f t="shared" si="0"/>
        <v>0</v>
      </c>
    </row>
    <row r="16" spans="1:7" ht="15" customHeight="1" thickBot="1">
      <c r="A16" s="165">
        <v>200</v>
      </c>
      <c r="B16" s="55" t="s">
        <v>122</v>
      </c>
      <c r="C16" s="203">
        <f>C17</f>
        <v>788</v>
      </c>
      <c r="D16" s="205"/>
      <c r="E16" s="203">
        <f>E17</f>
        <v>44</v>
      </c>
      <c r="F16" s="60"/>
      <c r="G16" s="148">
        <f t="shared" si="0"/>
        <v>5.583756345177665</v>
      </c>
    </row>
    <row r="17" spans="1:7" ht="15" customHeight="1" thickBot="1">
      <c r="A17" s="165">
        <v>203</v>
      </c>
      <c r="B17" s="55" t="s">
        <v>123</v>
      </c>
      <c r="C17" s="203">
        <v>788</v>
      </c>
      <c r="D17" s="205"/>
      <c r="E17" s="203">
        <v>44</v>
      </c>
      <c r="F17" s="60"/>
      <c r="G17" s="148">
        <f>E17/C17*100</f>
        <v>5.583756345177665</v>
      </c>
    </row>
    <row r="18" spans="1:7" ht="23.25" customHeight="1" thickBot="1">
      <c r="A18" s="11">
        <v>300</v>
      </c>
      <c r="B18" s="12" t="s">
        <v>58</v>
      </c>
      <c r="C18" s="203">
        <v>6753</v>
      </c>
      <c r="D18" s="205"/>
      <c r="E18" s="203">
        <f>E19+E20+E21</f>
        <v>1077</v>
      </c>
      <c r="F18" s="60"/>
      <c r="G18" s="148">
        <f t="shared" si="0"/>
        <v>15.948467347845401</v>
      </c>
    </row>
    <row r="19" spans="1:7" ht="37.5" customHeight="1">
      <c r="A19" s="167">
        <v>309</v>
      </c>
      <c r="B19" s="10" t="s">
        <v>107</v>
      </c>
      <c r="C19" s="206">
        <v>5757</v>
      </c>
      <c r="D19" s="207"/>
      <c r="E19" s="206">
        <v>965</v>
      </c>
      <c r="F19" s="56"/>
      <c r="G19" s="168">
        <f aca="true" t="shared" si="1" ref="G19:G58">E19/C19*100</f>
        <v>16.762202536043077</v>
      </c>
    </row>
    <row r="20" spans="1:8" ht="20.25" customHeight="1">
      <c r="A20" s="153">
        <v>310</v>
      </c>
      <c r="B20" s="10" t="s">
        <v>59</v>
      </c>
      <c r="C20" s="208">
        <v>622</v>
      </c>
      <c r="D20" s="209"/>
      <c r="E20" s="208">
        <v>80</v>
      </c>
      <c r="F20" s="155"/>
      <c r="G20" s="156">
        <f t="shared" si="1"/>
        <v>12.861736334405144</v>
      </c>
      <c r="H20" s="86"/>
    </row>
    <row r="21" spans="1:8" ht="24" customHeight="1" thickBot="1">
      <c r="A21" s="162">
        <v>314</v>
      </c>
      <c r="B21" s="17" t="s">
        <v>108</v>
      </c>
      <c r="C21" s="210">
        <v>374</v>
      </c>
      <c r="D21" s="201"/>
      <c r="E21" s="210">
        <v>32</v>
      </c>
      <c r="F21" s="163"/>
      <c r="G21" s="160">
        <f t="shared" si="1"/>
        <v>8.55614973262032</v>
      </c>
      <c r="H21" s="86"/>
    </row>
    <row r="22" spans="1:8" ht="17.25" customHeight="1" thickBot="1">
      <c r="A22" s="11">
        <v>400</v>
      </c>
      <c r="B22" s="14" t="s">
        <v>60</v>
      </c>
      <c r="C22" s="166">
        <f>SUM(C23:C29)</f>
        <v>37927</v>
      </c>
      <c r="D22" s="60"/>
      <c r="E22" s="166">
        <f>SUM(E23:E29)</f>
        <v>883</v>
      </c>
      <c r="F22" s="60"/>
      <c r="G22" s="148">
        <f t="shared" si="1"/>
        <v>2.3281567221240804</v>
      </c>
      <c r="H22" s="86"/>
    </row>
    <row r="23" spans="1:8" ht="15" customHeight="1">
      <c r="A23" s="24">
        <v>405</v>
      </c>
      <c r="B23" s="45" t="s">
        <v>61</v>
      </c>
      <c r="C23" s="170">
        <v>468</v>
      </c>
      <c r="D23" s="56"/>
      <c r="E23" s="58">
        <v>0</v>
      </c>
      <c r="F23" s="56"/>
      <c r="G23" s="168">
        <f t="shared" si="1"/>
        <v>0</v>
      </c>
      <c r="H23" s="86"/>
    </row>
    <row r="24" spans="1:7" ht="13.5" customHeight="1">
      <c r="A24" s="24">
        <v>406</v>
      </c>
      <c r="B24" s="171" t="s">
        <v>62</v>
      </c>
      <c r="C24" s="58">
        <v>608</v>
      </c>
      <c r="D24" s="56"/>
      <c r="E24" s="58">
        <v>3</v>
      </c>
      <c r="F24" s="56"/>
      <c r="G24" s="156">
        <f t="shared" si="1"/>
        <v>0.4934210526315789</v>
      </c>
    </row>
    <row r="25" spans="1:7" ht="12" customHeight="1">
      <c r="A25" s="24">
        <v>407</v>
      </c>
      <c r="B25" s="172" t="s">
        <v>63</v>
      </c>
      <c r="C25" s="58"/>
      <c r="D25" s="56"/>
      <c r="E25" s="58"/>
      <c r="F25" s="56"/>
      <c r="G25" s="156"/>
    </row>
    <row r="26" spans="1:7" ht="12.75" customHeight="1">
      <c r="A26" s="25">
        <v>408</v>
      </c>
      <c r="B26" s="46" t="s">
        <v>64</v>
      </c>
      <c r="C26" s="169">
        <v>400</v>
      </c>
      <c r="D26" s="163"/>
      <c r="E26" s="169">
        <v>0</v>
      </c>
      <c r="F26" s="163"/>
      <c r="G26" s="156">
        <v>0</v>
      </c>
    </row>
    <row r="27" spans="1:8" ht="12" customHeight="1">
      <c r="A27" s="26">
        <v>409</v>
      </c>
      <c r="B27" s="173" t="s">
        <v>109</v>
      </c>
      <c r="C27" s="154">
        <v>34814</v>
      </c>
      <c r="D27" s="174"/>
      <c r="E27" s="175">
        <v>880</v>
      </c>
      <c r="F27" s="175"/>
      <c r="G27" s="156">
        <f t="shared" si="1"/>
        <v>2.527718733842707</v>
      </c>
      <c r="H27" s="163"/>
    </row>
    <row r="28" spans="1:8" ht="12" customHeight="1">
      <c r="A28" s="26">
        <v>410</v>
      </c>
      <c r="B28" s="173" t="s">
        <v>110</v>
      </c>
      <c r="C28" s="154">
        <v>120</v>
      </c>
      <c r="D28" s="174"/>
      <c r="E28" s="175">
        <v>0</v>
      </c>
      <c r="F28" s="175"/>
      <c r="G28" s="156">
        <f t="shared" si="1"/>
        <v>0</v>
      </c>
      <c r="H28" s="163"/>
    </row>
    <row r="29" spans="1:7" ht="12" customHeight="1" thickBot="1">
      <c r="A29" s="25">
        <v>412</v>
      </c>
      <c r="B29" s="47" t="s">
        <v>65</v>
      </c>
      <c r="C29" s="146">
        <v>1517</v>
      </c>
      <c r="D29" s="163"/>
      <c r="E29" s="169">
        <v>0</v>
      </c>
      <c r="F29" s="163"/>
      <c r="G29" s="160">
        <f t="shared" si="1"/>
        <v>0</v>
      </c>
    </row>
    <row r="30" spans="1:7" s="15" customFormat="1" ht="15.75" customHeight="1" thickBot="1">
      <c r="A30" s="27">
        <v>500</v>
      </c>
      <c r="B30" s="48" t="s">
        <v>66</v>
      </c>
      <c r="C30" s="59">
        <f>SUM(C31:C34)</f>
        <v>60050</v>
      </c>
      <c r="D30" s="60"/>
      <c r="E30" s="59">
        <f>SUM(E31:E34)</f>
        <v>9196</v>
      </c>
      <c r="F30" s="60"/>
      <c r="G30" s="148">
        <f t="shared" si="1"/>
        <v>15.313905079100747</v>
      </c>
    </row>
    <row r="31" spans="1:7" ht="12" customHeight="1">
      <c r="A31" s="28">
        <v>501</v>
      </c>
      <c r="B31" s="19" t="s">
        <v>67</v>
      </c>
      <c r="C31" s="57">
        <v>1550</v>
      </c>
      <c r="D31" s="56"/>
      <c r="E31" s="58">
        <v>0</v>
      </c>
      <c r="F31" s="56"/>
      <c r="G31" s="168">
        <f t="shared" si="1"/>
        <v>0</v>
      </c>
    </row>
    <row r="32" spans="1:7" ht="12" customHeight="1">
      <c r="A32" s="29">
        <v>502</v>
      </c>
      <c r="B32" s="20" t="s">
        <v>68</v>
      </c>
      <c r="C32" s="176">
        <v>48761</v>
      </c>
      <c r="D32" s="155"/>
      <c r="E32" s="154">
        <v>8260</v>
      </c>
      <c r="F32" s="155"/>
      <c r="G32" s="156">
        <f t="shared" si="1"/>
        <v>16.93976743709112</v>
      </c>
    </row>
    <row r="33" spans="1:7" ht="12" customHeight="1">
      <c r="A33" s="30">
        <v>503</v>
      </c>
      <c r="B33" s="21" t="s">
        <v>69</v>
      </c>
      <c r="C33" s="177">
        <v>9618</v>
      </c>
      <c r="D33" s="159"/>
      <c r="E33" s="158">
        <v>936</v>
      </c>
      <c r="F33" s="159"/>
      <c r="G33" s="156">
        <f t="shared" si="1"/>
        <v>9.731752963194012</v>
      </c>
    </row>
    <row r="34" spans="1:7" ht="12" customHeight="1" thickBot="1">
      <c r="A34" s="30">
        <v>505</v>
      </c>
      <c r="B34" s="21" t="s">
        <v>70</v>
      </c>
      <c r="C34" s="177">
        <v>121</v>
      </c>
      <c r="D34" s="159"/>
      <c r="E34" s="158">
        <v>0</v>
      </c>
      <c r="F34" s="159"/>
      <c r="G34" s="160">
        <f t="shared" si="1"/>
        <v>0</v>
      </c>
    </row>
    <row r="35" spans="1:7" s="15" customFormat="1" ht="12" customHeight="1" thickBot="1">
      <c r="A35" s="27">
        <v>600</v>
      </c>
      <c r="B35" s="48" t="s">
        <v>71</v>
      </c>
      <c r="C35" s="59">
        <v>156</v>
      </c>
      <c r="D35" s="60"/>
      <c r="E35" s="166">
        <v>0</v>
      </c>
      <c r="F35" s="60"/>
      <c r="G35" s="148">
        <f t="shared" si="1"/>
        <v>0</v>
      </c>
    </row>
    <row r="36" spans="1:7" s="15" customFormat="1" ht="12" customHeight="1" thickBot="1">
      <c r="A36" s="31">
        <v>700</v>
      </c>
      <c r="B36" s="49" t="s">
        <v>72</v>
      </c>
      <c r="C36" s="178">
        <v>278342</v>
      </c>
      <c r="D36" s="179"/>
      <c r="E36" s="178">
        <f>E37+E38+E39+E40+E41</f>
        <v>37469</v>
      </c>
      <c r="F36" s="147"/>
      <c r="G36" s="148">
        <f t="shared" si="1"/>
        <v>13.461497007278817</v>
      </c>
    </row>
    <row r="37" spans="1:7" s="15" customFormat="1" ht="12" customHeight="1">
      <c r="A37" s="32">
        <v>701</v>
      </c>
      <c r="B37" s="19" t="s">
        <v>73</v>
      </c>
      <c r="C37" s="57">
        <v>91961</v>
      </c>
      <c r="D37" s="56"/>
      <c r="E37" s="58">
        <v>13213</v>
      </c>
      <c r="F37" s="56"/>
      <c r="G37" s="168">
        <f t="shared" si="1"/>
        <v>14.368047324409261</v>
      </c>
    </row>
    <row r="38" spans="1:7" s="15" customFormat="1" ht="12" customHeight="1">
      <c r="A38" s="33">
        <v>702</v>
      </c>
      <c r="B38" s="20" t="s">
        <v>74</v>
      </c>
      <c r="C38" s="176">
        <v>141481</v>
      </c>
      <c r="D38" s="155"/>
      <c r="E38" s="154">
        <v>19288</v>
      </c>
      <c r="F38" s="155"/>
      <c r="G38" s="156">
        <f t="shared" si="1"/>
        <v>13.632925975926097</v>
      </c>
    </row>
    <row r="39" spans="1:7" s="15" customFormat="1" ht="12" customHeight="1">
      <c r="A39" s="33">
        <v>703</v>
      </c>
      <c r="B39" s="20" t="s">
        <v>131</v>
      </c>
      <c r="C39" s="176">
        <v>28292</v>
      </c>
      <c r="D39" s="155"/>
      <c r="E39" s="154">
        <v>4043</v>
      </c>
      <c r="F39" s="155"/>
      <c r="G39" s="156">
        <f t="shared" si="1"/>
        <v>14.29025873038315</v>
      </c>
    </row>
    <row r="40" spans="1:7" s="15" customFormat="1" ht="12" customHeight="1">
      <c r="A40" s="33">
        <v>707</v>
      </c>
      <c r="B40" s="22" t="s">
        <v>75</v>
      </c>
      <c r="C40" s="176">
        <v>8136</v>
      </c>
      <c r="D40" s="155"/>
      <c r="E40" s="154">
        <v>0</v>
      </c>
      <c r="F40" s="155"/>
      <c r="G40" s="156">
        <f t="shared" si="1"/>
        <v>0</v>
      </c>
    </row>
    <row r="41" spans="1:7" s="15" customFormat="1" ht="12" customHeight="1" thickBot="1">
      <c r="A41" s="34">
        <v>709</v>
      </c>
      <c r="B41" s="50" t="s">
        <v>76</v>
      </c>
      <c r="C41" s="177">
        <v>8472</v>
      </c>
      <c r="D41" s="159"/>
      <c r="E41" s="158">
        <v>925</v>
      </c>
      <c r="F41" s="159"/>
      <c r="G41" s="160">
        <f t="shared" si="1"/>
        <v>10.918319169027384</v>
      </c>
    </row>
    <row r="42" spans="1:7" s="15" customFormat="1" ht="12" customHeight="1" thickBot="1">
      <c r="A42" s="35">
        <v>800</v>
      </c>
      <c r="B42" s="51" t="s">
        <v>77</v>
      </c>
      <c r="C42" s="59">
        <f>SUM(C43:C44)</f>
        <v>30540</v>
      </c>
      <c r="D42" s="60"/>
      <c r="E42" s="59">
        <f>SUM(E43:E44)</f>
        <v>4152</v>
      </c>
      <c r="F42" s="60"/>
      <c r="G42" s="148">
        <f t="shared" si="1"/>
        <v>13.595284872298624</v>
      </c>
    </row>
    <row r="43" spans="1:7" s="15" customFormat="1" ht="12" customHeight="1">
      <c r="A43" s="32">
        <v>801</v>
      </c>
      <c r="B43" s="19" t="s">
        <v>78</v>
      </c>
      <c r="C43" s="57">
        <v>28079</v>
      </c>
      <c r="D43" s="56"/>
      <c r="E43" s="58">
        <v>3816</v>
      </c>
      <c r="F43" s="56"/>
      <c r="G43" s="168">
        <f t="shared" si="1"/>
        <v>13.590227572206986</v>
      </c>
    </row>
    <row r="44" spans="1:7" s="15" customFormat="1" ht="12" customHeight="1" thickBot="1">
      <c r="A44" s="34">
        <v>804</v>
      </c>
      <c r="B44" s="21" t="s">
        <v>79</v>
      </c>
      <c r="C44" s="177">
        <v>2461</v>
      </c>
      <c r="D44" s="159"/>
      <c r="E44" s="158">
        <v>336</v>
      </c>
      <c r="F44" s="159"/>
      <c r="G44" s="160">
        <f t="shared" si="1"/>
        <v>13.65298659081674</v>
      </c>
    </row>
    <row r="45" spans="1:7" s="15" customFormat="1" ht="12" customHeight="1" thickBot="1">
      <c r="A45" s="36">
        <v>1000</v>
      </c>
      <c r="B45" s="51" t="s">
        <v>81</v>
      </c>
      <c r="C45" s="59">
        <f>SUM(C46:C48)</f>
        <v>30180</v>
      </c>
      <c r="D45" s="60"/>
      <c r="E45" s="59">
        <v>4636</v>
      </c>
      <c r="F45" s="60"/>
      <c r="G45" s="148">
        <f t="shared" si="1"/>
        <v>15.361166335321405</v>
      </c>
    </row>
    <row r="46" spans="1:7" s="15" customFormat="1" ht="12" customHeight="1">
      <c r="A46" s="37">
        <v>1002</v>
      </c>
      <c r="B46" s="52" t="s">
        <v>111</v>
      </c>
      <c r="C46" s="57"/>
      <c r="D46" s="56"/>
      <c r="E46" s="58"/>
      <c r="F46" s="56"/>
      <c r="G46" s="168"/>
    </row>
    <row r="47" spans="1:7" s="16" customFormat="1" ht="12" customHeight="1">
      <c r="A47" s="38">
        <v>1003</v>
      </c>
      <c r="B47" s="22" t="s">
        <v>82</v>
      </c>
      <c r="C47" s="61">
        <v>28361</v>
      </c>
      <c r="D47" s="2"/>
      <c r="E47" s="62">
        <v>4445</v>
      </c>
      <c r="F47" s="2"/>
      <c r="G47" s="156">
        <f t="shared" si="1"/>
        <v>15.672931137830117</v>
      </c>
    </row>
    <row r="48" spans="1:7" s="15" customFormat="1" ht="12" customHeight="1" thickBot="1">
      <c r="A48" s="39">
        <v>1006</v>
      </c>
      <c r="B48" s="53" t="s">
        <v>83</v>
      </c>
      <c r="C48" s="63">
        <v>1819</v>
      </c>
      <c r="D48" s="64"/>
      <c r="E48" s="65">
        <v>191</v>
      </c>
      <c r="F48" s="64"/>
      <c r="G48" s="156">
        <f t="shared" si="1"/>
        <v>10.500274876305662</v>
      </c>
    </row>
    <row r="49" spans="1:7" ht="13.5" customHeight="1" hidden="1">
      <c r="A49" s="40">
        <v>1101</v>
      </c>
      <c r="B49" s="54" t="s">
        <v>84</v>
      </c>
      <c r="C49" s="180"/>
      <c r="D49" s="181"/>
      <c r="E49" s="170"/>
      <c r="F49" s="181"/>
      <c r="G49" s="156" t="e">
        <f t="shared" si="1"/>
        <v>#DIV/0!</v>
      </c>
    </row>
    <row r="50" spans="1:7" ht="13.5" customHeight="1" hidden="1">
      <c r="A50" s="38">
        <v>1102</v>
      </c>
      <c r="B50" s="22" t="s">
        <v>85</v>
      </c>
      <c r="C50" s="176"/>
      <c r="D50" s="155"/>
      <c r="E50" s="154"/>
      <c r="F50" s="155"/>
      <c r="G50" s="156" t="e">
        <f t="shared" si="1"/>
        <v>#DIV/0!</v>
      </c>
    </row>
    <row r="51" spans="1:7" ht="14.25" customHeight="1" hidden="1">
      <c r="A51" s="38">
        <v>1103</v>
      </c>
      <c r="B51" s="22" t="s">
        <v>86</v>
      </c>
      <c r="C51" s="176"/>
      <c r="D51" s="155"/>
      <c r="E51" s="154"/>
      <c r="F51" s="155"/>
      <c r="G51" s="156" t="e">
        <f t="shared" si="1"/>
        <v>#DIV/0!</v>
      </c>
    </row>
    <row r="52" spans="1:7" ht="13.5" customHeight="1" hidden="1">
      <c r="A52" s="41">
        <v>1104</v>
      </c>
      <c r="B52" s="47" t="s">
        <v>87</v>
      </c>
      <c r="C52" s="182"/>
      <c r="D52" s="163"/>
      <c r="E52" s="169"/>
      <c r="F52" s="163"/>
      <c r="G52" s="160" t="e">
        <f t="shared" si="1"/>
        <v>#DIV/0!</v>
      </c>
    </row>
    <row r="53" spans="1:7" ht="13.5" customHeight="1" thickBot="1">
      <c r="A53" s="36">
        <v>1100</v>
      </c>
      <c r="B53" s="72" t="s">
        <v>80</v>
      </c>
      <c r="C53" s="166">
        <f>SUM(C54:C55)</f>
        <v>9157</v>
      </c>
      <c r="D53" s="183"/>
      <c r="E53" s="183">
        <f>SUM(E54:E55)</f>
        <v>1422</v>
      </c>
      <c r="F53" s="184"/>
      <c r="G53" s="148">
        <f t="shared" si="1"/>
        <v>15.52910341815005</v>
      </c>
    </row>
    <row r="54" spans="1:7" ht="13.5" customHeight="1">
      <c r="A54" s="42">
        <v>1102</v>
      </c>
      <c r="B54" s="73" t="s">
        <v>112</v>
      </c>
      <c r="C54" s="154">
        <v>6830</v>
      </c>
      <c r="D54" s="174"/>
      <c r="E54" s="175">
        <v>997</v>
      </c>
      <c r="F54" s="175"/>
      <c r="G54" s="156">
        <f t="shared" si="1"/>
        <v>14.597364568081991</v>
      </c>
    </row>
    <row r="55" spans="1:7" ht="13.5" customHeight="1">
      <c r="A55" s="42">
        <v>1105</v>
      </c>
      <c r="B55" s="74" t="s">
        <v>128</v>
      </c>
      <c r="C55" s="154">
        <v>2327</v>
      </c>
      <c r="D55" s="174"/>
      <c r="E55" s="175">
        <v>425</v>
      </c>
      <c r="F55" s="175"/>
      <c r="G55" s="156">
        <f t="shared" si="1"/>
        <v>18.26385904598195</v>
      </c>
    </row>
    <row r="56" spans="1:7" ht="13.5" customHeight="1">
      <c r="A56" s="43">
        <v>1200</v>
      </c>
      <c r="B56" s="75" t="s">
        <v>113</v>
      </c>
      <c r="C56" s="154">
        <v>2200</v>
      </c>
      <c r="D56" s="174"/>
      <c r="E56" s="175">
        <v>366</v>
      </c>
      <c r="F56" s="175"/>
      <c r="G56" s="156">
        <f t="shared" si="1"/>
        <v>16.636363636363637</v>
      </c>
    </row>
    <row r="57" spans="1:7" ht="13.5" customHeight="1" thickBot="1">
      <c r="A57" s="44">
        <v>1300</v>
      </c>
      <c r="B57" s="76" t="s">
        <v>56</v>
      </c>
      <c r="C57" s="158">
        <v>1800</v>
      </c>
      <c r="D57" s="185"/>
      <c r="E57" s="186">
        <v>93</v>
      </c>
      <c r="F57" s="186"/>
      <c r="G57" s="160">
        <f t="shared" si="1"/>
        <v>5.166666666666667</v>
      </c>
    </row>
    <row r="58" spans="1:7" ht="16.5" customHeight="1" thickBot="1">
      <c r="A58" s="23"/>
      <c r="B58" s="77" t="s">
        <v>114</v>
      </c>
      <c r="C58" s="187">
        <f>C57+C56+C53+C45+C42+C36+C35+C30+C22+C18+C16+C7</f>
        <v>502591</v>
      </c>
      <c r="D58" s="188"/>
      <c r="E58" s="189">
        <f>E57+E56+E53+E45+E42+E36+E35+E30+E22+E18+E16+E7</f>
        <v>65266</v>
      </c>
      <c r="F58" s="189"/>
      <c r="G58" s="148">
        <f t="shared" si="1"/>
        <v>12.985907029771724</v>
      </c>
    </row>
    <row r="59" ht="9.75" customHeight="1"/>
    <row r="60" spans="1:2" ht="14.25" customHeight="1">
      <c r="A60" s="228" t="s">
        <v>121</v>
      </c>
      <c r="B60" s="228"/>
    </row>
    <row r="61" spans="1:2" ht="12.75">
      <c r="A61" s="228"/>
      <c r="B61" s="228"/>
    </row>
    <row r="62" spans="1:7" ht="14.25">
      <c r="A62" s="228"/>
      <c r="B62" s="228"/>
      <c r="E62" s="229" t="s">
        <v>132</v>
      </c>
      <c r="F62" s="229"/>
      <c r="G62" s="229"/>
    </row>
  </sheetData>
  <sheetProtection/>
  <mergeCells count="7">
    <mergeCell ref="E5:G5"/>
    <mergeCell ref="A60:B62"/>
    <mergeCell ref="E62:G62"/>
    <mergeCell ref="C1:G1"/>
    <mergeCell ref="B2:G2"/>
    <mergeCell ref="A3:G3"/>
    <mergeCell ref="A4:G4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2016-11-14T09:06:44Z</cp:lastPrinted>
  <dcterms:created xsi:type="dcterms:W3CDTF">1996-10-08T23:32:33Z</dcterms:created>
  <dcterms:modified xsi:type="dcterms:W3CDTF">2017-04-11T09:02:37Z</dcterms:modified>
  <cp:category/>
  <cp:version/>
  <cp:contentType/>
  <cp:contentStatus/>
</cp:coreProperties>
</file>