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90" yWindow="450" windowWidth="15480" windowHeight="9270"/>
  </bookViews>
  <sheets>
    <sheet name="ФОРМА  ГП (6)" sheetId="4" r:id="rId1"/>
  </sheets>
  <definedNames>
    <definedName name="_15345486" localSheetId="0">#REF!</definedName>
    <definedName name="_15345486">#REF!</definedName>
    <definedName name="_xlnm._FilterDatabase" localSheetId="0" hidden="1">'ФОРМА  ГП (6)'!$A$9:$O$74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(6)'!$10:$11</definedName>
    <definedName name="_xlnm.Print_Area" localSheetId="0">'ФОРМА  ГП (6)'!$A$1:$O$81</definedName>
  </definedNames>
  <calcPr calcId="125725" refMode="R1C1"/>
</workbook>
</file>

<file path=xl/calcChain.xml><?xml version="1.0" encoding="utf-8"?>
<calcChain xmlns="http://schemas.openxmlformats.org/spreadsheetml/2006/main">
  <c r="E22" i="4"/>
  <c r="D22"/>
  <c r="C50"/>
  <c r="C49"/>
  <c r="G49"/>
  <c r="C33"/>
  <c r="C34"/>
  <c r="E14"/>
  <c r="F14"/>
  <c r="F13" s="1"/>
  <c r="G14"/>
  <c r="H14"/>
  <c r="I14"/>
  <c r="J14"/>
  <c r="J13" s="1"/>
  <c r="K14"/>
  <c r="K13" s="1"/>
  <c r="L14"/>
  <c r="M14"/>
  <c r="N14"/>
  <c r="N13" s="1"/>
  <c r="E13"/>
  <c r="G13"/>
  <c r="H13"/>
  <c r="I13"/>
  <c r="G64"/>
  <c r="G52"/>
  <c r="G21"/>
  <c r="F16"/>
  <c r="C26"/>
  <c r="C27"/>
  <c r="C28"/>
  <c r="G51"/>
  <c r="G50"/>
  <c r="H50"/>
  <c r="C61"/>
  <c r="J19"/>
  <c r="I19"/>
  <c r="H19"/>
  <c r="I18"/>
  <c r="N18"/>
  <c r="N22"/>
  <c r="N19"/>
  <c r="F22"/>
  <c r="G22"/>
  <c r="F21"/>
  <c r="F20"/>
  <c r="F19"/>
  <c r="E19"/>
  <c r="D19"/>
  <c r="C19" s="1"/>
  <c r="G19"/>
  <c r="E18"/>
  <c r="D18"/>
  <c r="C24"/>
  <c r="L13"/>
  <c r="M13"/>
  <c r="J16"/>
  <c r="K16"/>
  <c r="L16"/>
  <c r="M16"/>
  <c r="N16"/>
  <c r="I16"/>
  <c r="H16"/>
  <c r="J22"/>
  <c r="I22"/>
  <c r="L22"/>
  <c r="J18"/>
  <c r="K18"/>
  <c r="L19"/>
  <c r="L18" s="1"/>
  <c r="M19"/>
  <c r="M18" s="1"/>
  <c r="K19"/>
  <c r="M22"/>
  <c r="K22"/>
  <c r="G34"/>
  <c r="G33" s="1"/>
  <c r="H34"/>
  <c r="J34"/>
  <c r="I35"/>
  <c r="I34"/>
  <c r="I33" s="1"/>
  <c r="H33"/>
  <c r="F35"/>
  <c r="G35"/>
  <c r="F33"/>
  <c r="F34"/>
  <c r="E34"/>
  <c r="E33"/>
  <c r="D33"/>
  <c r="D34"/>
  <c r="N33"/>
  <c r="L33"/>
  <c r="M33"/>
  <c r="K33"/>
  <c r="L34"/>
  <c r="M34"/>
  <c r="N34"/>
  <c r="K34"/>
  <c r="L37"/>
  <c r="M37"/>
  <c r="N37"/>
  <c r="K37"/>
  <c r="N35"/>
  <c r="M35"/>
  <c r="L35"/>
  <c r="K35"/>
  <c r="L50"/>
  <c r="L49"/>
  <c r="F49"/>
  <c r="F50"/>
  <c r="E50"/>
  <c r="D49"/>
  <c r="D50"/>
  <c r="E49"/>
  <c r="E52"/>
  <c r="C51"/>
  <c r="I51"/>
  <c r="H51"/>
  <c r="F51"/>
  <c r="C52"/>
  <c r="N49"/>
  <c r="M49"/>
  <c r="K49"/>
  <c r="J49"/>
  <c r="N50"/>
  <c r="M50"/>
  <c r="K50"/>
  <c r="N51"/>
  <c r="M51"/>
  <c r="L51"/>
  <c r="K51"/>
  <c r="J51"/>
  <c r="N53"/>
  <c r="M53"/>
  <c r="L53"/>
  <c r="K53"/>
  <c r="N56"/>
  <c r="M56"/>
  <c r="L56"/>
  <c r="K56"/>
  <c r="N20"/>
  <c r="M20"/>
  <c r="L20"/>
  <c r="K20"/>
  <c r="J20"/>
  <c r="I20"/>
  <c r="G20"/>
  <c r="C64"/>
  <c r="C65"/>
  <c r="I50"/>
  <c r="C54"/>
  <c r="C55"/>
  <c r="C57"/>
  <c r="C58"/>
  <c r="C60"/>
  <c r="H25"/>
  <c r="G30"/>
  <c r="C30" s="1"/>
  <c r="C36"/>
  <c r="C38"/>
  <c r="C39"/>
  <c r="C40"/>
  <c r="K40"/>
  <c r="N40"/>
  <c r="M40"/>
  <c r="L40"/>
  <c r="C41"/>
  <c r="C42"/>
  <c r="C43"/>
  <c r="C44"/>
  <c r="G46"/>
  <c r="C46" s="1"/>
  <c r="J33"/>
  <c r="J37"/>
  <c r="J35"/>
  <c r="I43"/>
  <c r="G36"/>
  <c r="I37"/>
  <c r="H52"/>
  <c r="H53"/>
  <c r="H56"/>
  <c r="C59"/>
  <c r="C62"/>
  <c r="E62"/>
  <c r="C63"/>
  <c r="C68"/>
  <c r="C78"/>
  <c r="G68"/>
  <c r="F68"/>
  <c r="F67" s="1"/>
  <c r="E68"/>
  <c r="E67" s="1"/>
  <c r="D68"/>
  <c r="M68"/>
  <c r="L68"/>
  <c r="K68"/>
  <c r="L71"/>
  <c r="M71"/>
  <c r="N71"/>
  <c r="N68" s="1"/>
  <c r="N67" s="1"/>
  <c r="J69"/>
  <c r="I69"/>
  <c r="C69" s="1"/>
  <c r="K71"/>
  <c r="K67" s="1"/>
  <c r="J73"/>
  <c r="C73" s="1"/>
  <c r="I73"/>
  <c r="H68"/>
  <c r="D67"/>
  <c r="M67"/>
  <c r="L67"/>
  <c r="C70"/>
  <c r="C72"/>
  <c r="C74"/>
  <c r="C75"/>
  <c r="C76"/>
  <c r="C77"/>
  <c r="C29"/>
  <c r="C31"/>
  <c r="C45"/>
  <c r="C47"/>
  <c r="H35"/>
  <c r="H40"/>
  <c r="H37"/>
  <c r="H20"/>
  <c r="G76"/>
  <c r="J50"/>
  <c r="I53"/>
  <c r="J53"/>
  <c r="G53"/>
  <c r="C18" l="1"/>
  <c r="C14"/>
  <c r="C13" s="1"/>
  <c r="D14"/>
  <c r="D13" s="1"/>
  <c r="G15"/>
  <c r="C15" s="1"/>
  <c r="G18"/>
  <c r="C21"/>
  <c r="H49"/>
  <c r="F18"/>
  <c r="C20"/>
  <c r="C35"/>
  <c r="C37"/>
  <c r="C56"/>
  <c r="C53"/>
  <c r="C67"/>
  <c r="I49"/>
  <c r="I40"/>
  <c r="J40"/>
  <c r="H67"/>
  <c r="C16" l="1"/>
  <c r="G71"/>
  <c r="G69"/>
  <c r="H71"/>
  <c r="I71"/>
  <c r="J71"/>
  <c r="J68" s="1"/>
  <c r="J67" s="1"/>
  <c r="I56"/>
  <c r="J56"/>
  <c r="G16"/>
  <c r="F76"/>
  <c r="F71"/>
  <c r="F38"/>
  <c r="F37" s="1"/>
  <c r="C71" l="1"/>
  <c r="I68"/>
  <c r="I67" s="1"/>
  <c r="G56" l="1"/>
  <c r="G37"/>
  <c r="G67" l="1"/>
  <c r="F25"/>
  <c r="C25" s="1"/>
  <c r="F79" l="1"/>
  <c r="D77"/>
  <c r="E77"/>
  <c r="E70"/>
  <c r="D1"/>
  <c r="F1"/>
  <c r="E1"/>
  <c r="C22" l="1"/>
  <c r="H22"/>
  <c r="H18"/>
  <c r="C23"/>
</calcChain>
</file>

<file path=xl/sharedStrings.xml><?xml version="1.0" encoding="utf-8"?>
<sst xmlns="http://schemas.openxmlformats.org/spreadsheetml/2006/main" count="110" uniqueCount="55">
  <si>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</si>
  <si>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</si>
  <si>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рублей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</si>
  <si>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</si>
  <si>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</si>
  <si>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</si>
  <si>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 ПРОГРАММЕ, В ТОМ ЧИСЛЕ</t>
  </si>
  <si>
    <t>местный бюджет</t>
  </si>
  <si>
    <t>областной бюджет</t>
  </si>
  <si>
    <t>Подпрограмма 1. "Развитие деятельности культурно-досуговой сферы"</t>
  </si>
  <si>
    <t>внебюджетные источники</t>
  </si>
  <si>
    <t>Мероприятие 1. Организация деятельности учреждений культурно-досуговой сферы, всего, из них:</t>
  </si>
  <si>
    <t xml:space="preserve">Мероприятие 2. Капитальный ремонт учреждений культуры </t>
  </si>
  <si>
    <t>Мероприятие3. Погашение кредиторской задолженности</t>
  </si>
  <si>
    <t>Подпрограмма 2. Развитие музейной деятельности</t>
  </si>
  <si>
    <t>Подпрограмма 3. Развитие библиотечной деятельности</t>
  </si>
  <si>
    <t>Подпрограмма 4. Обеспечение реализации муниципальной программы "Развитие культуры в городском округе Нижняя Салда до 2020 года"</t>
  </si>
  <si>
    <t>Всего по подпрограмме 4</t>
  </si>
  <si>
    <t>местный  бюджет</t>
  </si>
  <si>
    <t>Мероприятие 12.1.  Расходы на выплаты персоналу казенных учреждений</t>
  </si>
  <si>
    <t>107 434, 00</t>
  </si>
  <si>
    <t>Мероприятие 12.2. Иные закупки товаров, работ и услуг для обеспечения госудасртвенных (муниципальных) нужд</t>
  </si>
  <si>
    <t>х</t>
  </si>
  <si>
    <t>Приложение 2  муниципальной программы «Развитие культуры в городском округе Нижняя Салда до 2024 года»</t>
  </si>
  <si>
    <t>ПЛАН МЕРОПРИЯТИЙ 
по выполнению муниципальной программы
"Развитие культуры в городском округе Нижняя Салда до 2024 года"</t>
  </si>
  <si>
    <t>Мероприятие 4. Реализация мер по поэтапному повышению средней заработной платы работников учреждений культурно-досуговой сферы</t>
  </si>
  <si>
    <t>Мероприятие 5. Организация деятельности муниципального бюджетного учреждения "Нижнесалдинский музей", приобретение и хранение музейных предметов и музейных коллекций, всего, из них:</t>
  </si>
  <si>
    <t>Мероприятие 6. Информатизация муниципального бюджетного учреждения "Нижнесалдинский музей",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</si>
  <si>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7. Капитальный ремонт музея</t>
  </si>
  <si>
    <t>Мероприятие 8. Погашение кредит.задолженности прошлых лет</t>
  </si>
  <si>
    <t>Мероприятие 9. Реализация мер по поэтапному повышению средней заработной платы работников муниципального бюджетного учреждения культуры "Нижнесалдинский краеведческий музей им. А.Н. Анциферова"</t>
  </si>
  <si>
    <t>Мероприятие 10. Организация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</si>
  <si>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11.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</si>
  <si>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Мероприятие 12. Погашение кредит.задолженности прошлых лет</t>
  </si>
  <si>
    <t>Мероприятие 14. Комплектование книжных фондов библиотек, в том числе на приобретение литературно-художественных журналов и (или) на их подписку, за счет средств федерального бюджета</t>
  </si>
  <si>
    <t>Всего по подпрограмме 1</t>
  </si>
  <si>
    <t>Всего по подпрограмме 2</t>
  </si>
  <si>
    <t>Всего по подпрограмме 3</t>
  </si>
  <si>
    <t>Мероприятие 16. Обеспечение деятельности аппарата управления культуры, всего, из них:</t>
  </si>
  <si>
    <t>Мероприятие 17. Городские мероприятия в сфере культуры, всего, из них:</t>
  </si>
  <si>
    <t>Мероприятие 18.  Сохранение, использование популяризация объектов культурного наследия</t>
  </si>
  <si>
    <t>Мероприятие 15. Реализация мер по поэтапному повышению средней заработной платы  работников муниципальных библиотек</t>
  </si>
  <si>
    <t>Мероприятие 21.Субсидии некоммерческим организациям (за исключением государственных (муниципальных) учреждений)</t>
  </si>
  <si>
    <t>Мероприятие 20. Обеспечение деятельности муниципальньго казенного учреждения "Централизованная бухгалтерия учреждений культуры" городского округа Нижняя Салда, в том числе</t>
  </si>
  <si>
    <t>Мероприятие 19. Погашение кредиторской задолженности прошлых лет</t>
  </si>
  <si>
    <t xml:space="preserve">Мероприятие13. Капитальный ремонт муниципального учреждения "Центральная городская библиотека" </t>
  </si>
  <si>
    <t>Приложение № 2 к постановлению администрации городского округа Нижняя Салда от  29.12.2017  № 672-п</t>
  </si>
  <si>
    <t>4,5,6,40,41</t>
  </si>
  <si>
    <t>4,5</t>
  </si>
  <si>
    <t>10,11,14,40,41</t>
  </si>
  <si>
    <t>18,19,24,40,41</t>
  </si>
  <si>
    <t>21,22,23</t>
  </si>
  <si>
    <t>28,29,30,31,32,33,36</t>
  </si>
  <si>
    <t>28,29,38</t>
  </si>
  <si>
    <t>29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</si>
</sst>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_-* #,##0.0_р_._-;\-* #,##0.0_р_._-;_-* &quot;-&quot;?_р_._-;_-@_-"/>
    <numFmt numFmtId="168" formatCode="#,##0.0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1" fillId="0" borderId="0"/>
    <xf numFmtId="0" fontId="3" fillId="0" borderId="0">
      <alignment vertical="center"/>
    </xf>
    <xf numFmtId="0" fontId="2" fillId="0" borderId="0"/>
    <xf numFmtId="0" fontId="1" fillId="0" borderId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/>
    <xf numFmtId="16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166" fontId="5" fillId="0" borderId="0" xfId="0" applyNumberFormat="1" applyFont="1" applyFill="1" applyAlignment="1">
      <alignment horizontal="left" vertical="justify"/>
    </xf>
    <xf numFmtId="0" fontId="5" fillId="0" borderId="0" xfId="0" applyFont="1" applyFill="1" applyAlignment="1">
      <alignment horizontal="center" vertical="justify"/>
    </xf>
    <xf numFmtId="2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justify"/>
    </xf>
    <xf numFmtId="49" fontId="8" fillId="0" borderId="0" xfId="0" applyNumberFormat="1" applyFont="1" applyFill="1" applyAlignment="1"/>
    <xf numFmtId="2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left" vertical="justify"/>
    </xf>
    <xf numFmtId="0" fontId="8" fillId="0" borderId="1" xfId="0" applyFont="1" applyFill="1" applyBorder="1" applyAlignment="1">
      <alignment horizontal="center" vertical="justify"/>
    </xf>
    <xf numFmtId="4" fontId="9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left" vertical="justify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justify"/>
    </xf>
    <xf numFmtId="0" fontId="10" fillId="0" borderId="1" xfId="0" applyFont="1" applyBorder="1" applyAlignment="1">
      <alignment vertical="top" wrapText="1"/>
    </xf>
    <xf numFmtId="4" fontId="8" fillId="0" borderId="6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justify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" fontId="10" fillId="0" borderId="1" xfId="0" applyNumberFormat="1" applyFont="1" applyBorder="1" applyAlignment="1">
      <alignment horizontal="center"/>
    </xf>
    <xf numFmtId="0" fontId="8" fillId="0" borderId="8" xfId="0" applyFont="1" applyFill="1" applyBorder="1" applyAlignment="1">
      <alignment horizontal="center" vertical="justify" wrapText="1"/>
    </xf>
    <xf numFmtId="0" fontId="8" fillId="0" borderId="2" xfId="0" applyFont="1" applyFill="1" applyBorder="1" applyAlignment="1">
      <alignment horizontal="center" vertical="justify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2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wrapText="1"/>
    </xf>
    <xf numFmtId="166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/>
    <xf numFmtId="4" fontId="14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wrapText="1"/>
    </xf>
    <xf numFmtId="166" fontId="12" fillId="0" borderId="1" xfId="0" applyNumberFormat="1" applyFont="1" applyFill="1" applyBorder="1" applyAlignment="1">
      <alignment horizontal="left" vertical="justify"/>
    </xf>
    <xf numFmtId="4" fontId="12" fillId="0" borderId="1" xfId="0" applyNumberFormat="1" applyFont="1" applyFill="1" applyBorder="1" applyAlignment="1">
      <alignment horizontal="center" wrapText="1"/>
    </xf>
    <xf numFmtId="49" fontId="13" fillId="0" borderId="3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/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/>
    <xf numFmtId="4" fontId="12" fillId="0" borderId="1" xfId="0" applyNumberFormat="1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left" vertical="justify"/>
    </xf>
    <xf numFmtId="49" fontId="13" fillId="0" borderId="1" xfId="6" applyNumberFormat="1" applyFont="1" applyFill="1" applyBorder="1" applyAlignment="1">
      <alignment wrapText="1"/>
    </xf>
    <xf numFmtId="4" fontId="15" fillId="0" borderId="1" xfId="0" applyNumberFormat="1" applyFont="1" applyFill="1" applyBorder="1" applyAlignment="1">
      <alignment horizontal="center"/>
    </xf>
    <xf numFmtId="0" fontId="13" fillId="0" borderId="1" xfId="6" applyFont="1" applyFill="1" applyBorder="1" applyAlignment="1">
      <alignment wrapText="1"/>
    </xf>
    <xf numFmtId="49" fontId="12" fillId="0" borderId="3" xfId="0" applyNumberFormat="1" applyFont="1" applyFill="1" applyBorder="1" applyAlignment="1"/>
    <xf numFmtId="166" fontId="12" fillId="0" borderId="6" xfId="0" applyNumberFormat="1" applyFont="1" applyFill="1" applyBorder="1" applyAlignment="1">
      <alignment horizontal="left" vertical="justify"/>
    </xf>
    <xf numFmtId="49" fontId="13" fillId="0" borderId="4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3" fillId="0" borderId="4" xfId="0" applyNumberFormat="1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left"/>
    </xf>
    <xf numFmtId="4" fontId="13" fillId="0" borderId="0" xfId="0" applyNumberFormat="1" applyFont="1" applyFill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/>
    </xf>
    <xf numFmtId="168" fontId="13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wrapText="1"/>
    </xf>
    <xf numFmtId="4" fontId="12" fillId="0" borderId="7" xfId="0" applyNumberFormat="1" applyFont="1" applyFill="1" applyBorder="1" applyAlignment="1">
      <alignment horizontal="center"/>
    </xf>
    <xf numFmtId="49" fontId="12" fillId="0" borderId="1" xfId="6" applyNumberFormat="1" applyFont="1" applyFill="1" applyBorder="1" applyAlignment="1">
      <alignment wrapText="1"/>
    </xf>
    <xf numFmtId="4" fontId="13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left"/>
    </xf>
    <xf numFmtId="4" fontId="14" fillId="0" borderId="6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4" fontId="13" fillId="0" borderId="7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2" fontId="12" fillId="0" borderId="8" xfId="0" applyNumberFormat="1" applyFont="1" applyFill="1" applyBorder="1" applyAlignment="1">
      <alignment horizontal="center"/>
    </xf>
    <xf numFmtId="4" fontId="12" fillId="0" borderId="8" xfId="0" applyNumberFormat="1" applyFont="1" applyFill="1" applyBorder="1" applyAlignment="1">
      <alignment horizontal="center"/>
    </xf>
    <xf numFmtId="166" fontId="12" fillId="0" borderId="8" xfId="0" applyNumberFormat="1" applyFont="1" applyFill="1" applyBorder="1" applyAlignment="1">
      <alignment horizontal="left" vertical="justify"/>
    </xf>
    <xf numFmtId="0" fontId="13" fillId="0" borderId="1" xfId="0" applyFont="1" applyFill="1" applyBorder="1" applyAlignment="1">
      <alignment horizontal="left" vertical="top" wrapText="1"/>
    </xf>
    <xf numFmtId="43" fontId="13" fillId="0" borderId="1" xfId="9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vertical="top" wrapText="1"/>
    </xf>
    <xf numFmtId="43" fontId="12" fillId="0" borderId="7" xfId="9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 wrapText="1"/>
    </xf>
    <xf numFmtId="49" fontId="13" fillId="0" borderId="7" xfId="0" applyNumberFormat="1" applyFont="1" applyFill="1" applyBorder="1" applyAlignment="1">
      <alignment horizontal="center" wrapText="1"/>
    </xf>
    <xf numFmtId="49" fontId="13" fillId="0" borderId="6" xfId="0" applyNumberFormat="1" applyFont="1" applyFill="1" applyBorder="1" applyAlignment="1">
      <alignment horizontal="center" wrapText="1"/>
    </xf>
    <xf numFmtId="166" fontId="13" fillId="0" borderId="1" xfId="0" applyNumberFormat="1" applyFont="1" applyFill="1" applyBorder="1" applyAlignment="1">
      <alignment horizontal="left" vertical="justify"/>
    </xf>
    <xf numFmtId="166" fontId="12" fillId="0" borderId="1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left" wrapText="1"/>
    </xf>
    <xf numFmtId="4" fontId="13" fillId="0" borderId="8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166" fontId="12" fillId="0" borderId="1" xfId="0" applyNumberFormat="1" applyFont="1" applyFill="1" applyBorder="1" applyAlignment="1">
      <alignment vertical="center" wrapText="1"/>
    </xf>
  </cellXfs>
  <cellStyles count="10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" xfId="6"/>
    <cellStyle name="Финансовый" xfId="9" builtinId="3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topLeftCell="A185" zoomScale="50" zoomScaleNormal="50" zoomScaleSheetLayoutView="50" workbookViewId="0">
      <pane ySplit="300" topLeftCell="A4" activePane="bottomLeft"/>
      <selection activeCell="K185" sqref="K1:K1048576"/>
      <selection pane="bottomLeft" activeCell="P6" sqref="P6"/>
    </sheetView>
  </sheetViews>
  <sheetFormatPr defaultColWidth="8.85546875" defaultRowHeight="15"/>
  <cols>
    <col min="1" max="1" width="6.5703125" style="6" customWidth="1"/>
    <col min="2" max="2" width="52" style="2" customWidth="1"/>
    <col min="3" max="3" width="21.42578125" style="7" customWidth="1"/>
    <col min="4" max="4" width="20.42578125" style="1" customWidth="1"/>
    <col min="5" max="5" width="19" style="1" customWidth="1"/>
    <col min="6" max="6" width="20.7109375" style="1" customWidth="1"/>
    <col min="7" max="7" width="21" style="1" customWidth="1"/>
    <col min="8" max="8" width="20.42578125" style="1" customWidth="1"/>
    <col min="9" max="9" width="19.5703125" style="1" customWidth="1"/>
    <col min="10" max="10" width="20.28515625" style="1" customWidth="1"/>
    <col min="11" max="11" width="20" style="1" customWidth="1"/>
    <col min="12" max="12" width="20.7109375" style="1" customWidth="1"/>
    <col min="13" max="13" width="19.5703125" style="1" customWidth="1"/>
    <col min="14" max="14" width="22.7109375" style="1" customWidth="1"/>
    <col min="15" max="15" width="21.7109375" style="5" customWidth="1"/>
    <col min="16" max="16384" width="8.85546875" style="1"/>
  </cols>
  <sheetData>
    <row r="1" spans="1:15" ht="15" hidden="1" customHeight="1">
      <c r="D1" s="1" t="e">
        <f>D2-#REF!</f>
        <v>#REF!</v>
      </c>
      <c r="E1" s="1" t="e">
        <f>E2-#REF!</f>
        <v>#REF!</v>
      </c>
      <c r="F1" s="1" t="e">
        <f>F2-#REF!</f>
        <v>#REF!</v>
      </c>
    </row>
    <row r="2" spans="1:15" hidden="1">
      <c r="D2" s="1">
        <v>2645246.9</v>
      </c>
      <c r="E2" s="1">
        <v>3154522.395</v>
      </c>
      <c r="F2" s="1">
        <v>3634003.1697499999</v>
      </c>
    </row>
    <row r="3" spans="1:15" hidden="1">
      <c r="D3" s="3"/>
    </row>
    <row r="4" spans="1:15">
      <c r="D4" s="3"/>
      <c r="I4" s="29"/>
      <c r="J4" s="30"/>
      <c r="K4" s="30"/>
      <c r="L4" s="30"/>
      <c r="M4" s="30"/>
      <c r="N4" s="30"/>
      <c r="O4" s="30"/>
    </row>
    <row r="5" spans="1:15" ht="65.25" customHeight="1">
      <c r="D5" s="3"/>
      <c r="E5" s="3"/>
      <c r="F5" s="3"/>
      <c r="I5" s="106" t="s">
        <v>46</v>
      </c>
      <c r="J5" s="106"/>
      <c r="K5" s="106"/>
      <c r="L5" s="106"/>
      <c r="M5" s="106"/>
      <c r="N5" s="106"/>
      <c r="O5" s="106"/>
    </row>
    <row r="6" spans="1:15" ht="87.75" customHeight="1">
      <c r="D6" s="3"/>
      <c r="E6" s="3"/>
      <c r="F6" s="3"/>
      <c r="I6" s="106" t="s">
        <v>23</v>
      </c>
      <c r="J6" s="107"/>
      <c r="K6" s="107"/>
      <c r="L6" s="107"/>
      <c r="M6" s="107"/>
      <c r="N6" s="107"/>
      <c r="O6" s="107"/>
    </row>
    <row r="7" spans="1:15" ht="60" customHeight="1">
      <c r="A7" s="108" t="s">
        <v>24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18.75">
      <c r="A8" s="9"/>
      <c r="B8" s="10"/>
      <c r="C8" s="11"/>
      <c r="D8" s="23"/>
      <c r="E8" s="25"/>
      <c r="F8" s="26"/>
      <c r="G8" s="27"/>
      <c r="H8" s="23"/>
      <c r="I8" s="23"/>
      <c r="J8" s="23"/>
      <c r="K8" s="28"/>
      <c r="L8" s="28"/>
      <c r="M8" s="28"/>
      <c r="N8" s="28"/>
      <c r="O8" s="12"/>
    </row>
    <row r="9" spans="1:15" ht="18.75">
      <c r="A9" s="9"/>
      <c r="B9" s="10"/>
      <c r="C9" s="11"/>
      <c r="D9" s="23"/>
      <c r="E9" s="25"/>
      <c r="F9" s="26"/>
      <c r="G9" s="27"/>
      <c r="H9" s="23"/>
      <c r="I9" s="23"/>
      <c r="J9" s="23"/>
      <c r="K9" s="28"/>
      <c r="L9" s="28"/>
      <c r="M9" s="28"/>
      <c r="N9" s="28"/>
      <c r="O9" s="12"/>
    </row>
    <row r="10" spans="1:15" s="4" customFormat="1" ht="71.25" customHeight="1">
      <c r="A10" s="32" t="s">
        <v>0</v>
      </c>
      <c r="B10" s="34" t="s">
        <v>1</v>
      </c>
      <c r="C10" s="35" t="s">
        <v>2</v>
      </c>
      <c r="D10" s="36"/>
      <c r="E10" s="36"/>
      <c r="F10" s="36"/>
      <c r="G10" s="36"/>
      <c r="H10" s="36"/>
      <c r="I10" s="36"/>
      <c r="J10" s="36"/>
      <c r="K10" s="37"/>
      <c r="L10" s="37"/>
      <c r="M10" s="37"/>
      <c r="N10" s="37"/>
      <c r="O10" s="34" t="s">
        <v>3</v>
      </c>
    </row>
    <row r="11" spans="1:15" s="4" customFormat="1" ht="85.5" customHeight="1">
      <c r="A11" s="33"/>
      <c r="B11" s="34"/>
      <c r="C11" s="38" t="s">
        <v>4</v>
      </c>
      <c r="D11" s="39">
        <v>2014</v>
      </c>
      <c r="E11" s="39">
        <v>2015</v>
      </c>
      <c r="F11" s="39">
        <v>2016</v>
      </c>
      <c r="G11" s="39">
        <v>2017</v>
      </c>
      <c r="H11" s="39">
        <v>2018</v>
      </c>
      <c r="I11" s="39">
        <v>2019</v>
      </c>
      <c r="J11" s="39">
        <v>2020</v>
      </c>
      <c r="K11" s="39">
        <v>2021</v>
      </c>
      <c r="L11" s="39">
        <v>2022</v>
      </c>
      <c r="M11" s="39">
        <v>2023</v>
      </c>
      <c r="N11" s="39">
        <v>2024</v>
      </c>
      <c r="O11" s="34"/>
    </row>
    <row r="12" spans="1:15" s="4" customFormat="1" ht="23.25" customHeight="1">
      <c r="A12" s="24">
        <v>1</v>
      </c>
      <c r="B12" s="40" t="s">
        <v>5</v>
      </c>
      <c r="C12" s="41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42">
        <v>9</v>
      </c>
      <c r="J12" s="42">
        <v>10</v>
      </c>
      <c r="K12" s="42"/>
      <c r="L12" s="42"/>
      <c r="M12" s="42"/>
      <c r="N12" s="42"/>
      <c r="O12" s="42">
        <v>11</v>
      </c>
    </row>
    <row r="13" spans="1:15" ht="39">
      <c r="A13" s="13">
        <v>1</v>
      </c>
      <c r="B13" s="43" t="s">
        <v>6</v>
      </c>
      <c r="C13" s="44">
        <f>SUM(C14:C16)</f>
        <v>337721490.75999999</v>
      </c>
      <c r="D13" s="45">
        <f>SUM(D14:D16)</f>
        <v>28885600</v>
      </c>
      <c r="E13" s="45">
        <f>SUM(E14:E16)</f>
        <v>25643738.759999998</v>
      </c>
      <c r="F13" s="45">
        <f>F14+F15+F16</f>
        <v>28615072</v>
      </c>
      <c r="G13" s="45">
        <f>SUM(G14:G16)</f>
        <v>32328300</v>
      </c>
      <c r="H13" s="45">
        <f t="shared" ref="H13:K13" si="0">H14+H15+H16</f>
        <v>30935000</v>
      </c>
      <c r="I13" s="45">
        <f t="shared" si="0"/>
        <v>31249226</v>
      </c>
      <c r="J13" s="45">
        <f t="shared" si="0"/>
        <v>30832554</v>
      </c>
      <c r="K13" s="45">
        <f t="shared" si="0"/>
        <v>31090000</v>
      </c>
      <c r="L13" s="45">
        <f t="shared" ref="L13:M13" si="1">L16+L15+L14</f>
        <v>35902000</v>
      </c>
      <c r="M13" s="45">
        <f t="shared" si="1"/>
        <v>31114000</v>
      </c>
      <c r="N13" s="45">
        <f>N16+N15+N14</f>
        <v>31126000</v>
      </c>
      <c r="O13" s="46"/>
    </row>
    <row r="14" spans="1:15" ht="20.25">
      <c r="A14" s="13">
        <v>2</v>
      </c>
      <c r="B14" s="47" t="s">
        <v>7</v>
      </c>
      <c r="C14" s="48">
        <f>C19+C34+C50+C68</f>
        <v>324697054.75999999</v>
      </c>
      <c r="D14" s="49">
        <f>D19+D34+D50+D68</f>
        <v>28885600</v>
      </c>
      <c r="E14" s="49">
        <f t="shared" ref="E14:N14" si="2">E19+E34+E50+E68</f>
        <v>25629138.759999998</v>
      </c>
      <c r="F14" s="49">
        <f t="shared" si="2"/>
        <v>26243536</v>
      </c>
      <c r="G14" s="49">
        <f t="shared" si="2"/>
        <v>30540000</v>
      </c>
      <c r="H14" s="49">
        <f t="shared" si="2"/>
        <v>29690000</v>
      </c>
      <c r="I14" s="49">
        <f t="shared" si="2"/>
        <v>29999226</v>
      </c>
      <c r="J14" s="49">
        <f t="shared" si="2"/>
        <v>29577554</v>
      </c>
      <c r="K14" s="49">
        <f t="shared" si="2"/>
        <v>29830000</v>
      </c>
      <c r="L14" s="49">
        <f t="shared" si="2"/>
        <v>34632000</v>
      </c>
      <c r="M14" s="49">
        <f t="shared" si="2"/>
        <v>29834000</v>
      </c>
      <c r="N14" s="49">
        <f t="shared" si="2"/>
        <v>29836000</v>
      </c>
      <c r="O14" s="50"/>
    </row>
    <row r="15" spans="1:15" ht="19.5">
      <c r="A15" s="13">
        <v>3</v>
      </c>
      <c r="B15" s="47" t="s">
        <v>8</v>
      </c>
      <c r="C15" s="44">
        <f>SUM(D15:N15)</f>
        <v>1780836</v>
      </c>
      <c r="D15" s="51">
        <v>0</v>
      </c>
      <c r="E15" s="51">
        <v>14600</v>
      </c>
      <c r="F15" s="45">
        <v>1232936</v>
      </c>
      <c r="G15" s="45">
        <f>G21+G36+G52</f>
        <v>533300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0"/>
    </row>
    <row r="16" spans="1:15" ht="19.5">
      <c r="A16" s="13">
        <v>4</v>
      </c>
      <c r="B16" s="47" t="s">
        <v>10</v>
      </c>
      <c r="C16" s="44">
        <f>SUM(D16:N16)</f>
        <v>11243600</v>
      </c>
      <c r="D16" s="51" t="s">
        <v>22</v>
      </c>
      <c r="E16" s="51" t="s">
        <v>22</v>
      </c>
      <c r="F16" s="51">
        <f>F20+F35+F51</f>
        <v>1138600</v>
      </c>
      <c r="G16" s="51">
        <f>G20+G35+G51</f>
        <v>1255000</v>
      </c>
      <c r="H16" s="51">
        <f>H20+H35+H51</f>
        <v>1245000</v>
      </c>
      <c r="I16" s="51">
        <f>I20+I35+I51</f>
        <v>1250000</v>
      </c>
      <c r="J16" s="51">
        <f t="shared" ref="J16:N16" si="3">J20+J35+J51</f>
        <v>1255000</v>
      </c>
      <c r="K16" s="51">
        <f t="shared" si="3"/>
        <v>1260000</v>
      </c>
      <c r="L16" s="51">
        <f t="shared" si="3"/>
        <v>1270000</v>
      </c>
      <c r="M16" s="51">
        <f t="shared" si="3"/>
        <v>1280000</v>
      </c>
      <c r="N16" s="51">
        <f t="shared" si="3"/>
        <v>1290000</v>
      </c>
      <c r="O16" s="50"/>
    </row>
    <row r="17" spans="1:15" ht="28.9" customHeight="1">
      <c r="A17" s="13">
        <v>5</v>
      </c>
      <c r="B17" s="52" t="s">
        <v>9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4"/>
    </row>
    <row r="18" spans="1:15" s="8" customFormat="1" ht="28.9" customHeight="1">
      <c r="A18" s="13">
        <v>6</v>
      </c>
      <c r="B18" s="55" t="s">
        <v>35</v>
      </c>
      <c r="C18" s="44">
        <f>C21+C20+C19</f>
        <v>183544402.12</v>
      </c>
      <c r="D18" s="44">
        <f>D21+D19</f>
        <v>18635600.359999999</v>
      </c>
      <c r="E18" s="44">
        <f>E21+E19</f>
        <v>13297681.76</v>
      </c>
      <c r="F18" s="44">
        <f>F19+F20+F21</f>
        <v>17290836</v>
      </c>
      <c r="G18" s="44">
        <f>G21+G20+G19</f>
        <v>15002600</v>
      </c>
      <c r="H18" s="44">
        <f>H19+H20+H21</f>
        <v>16890949</v>
      </c>
      <c r="I18" s="44">
        <f>I19+I20+I21</f>
        <v>17068550</v>
      </c>
      <c r="J18" s="44">
        <f>J19+J20+J21</f>
        <v>16838185</v>
      </c>
      <c r="K18" s="44">
        <f>K21+K20+K19</f>
        <v>17115000</v>
      </c>
      <c r="L18" s="44">
        <f t="shared" ref="L18:M18" si="4">L21+L20+L19</f>
        <v>17125000</v>
      </c>
      <c r="M18" s="44">
        <f t="shared" si="4"/>
        <v>17135000</v>
      </c>
      <c r="N18" s="44">
        <f>N21+N20+N19</f>
        <v>17145000</v>
      </c>
      <c r="O18" s="56"/>
    </row>
    <row r="19" spans="1:15" ht="20.25">
      <c r="A19" s="13">
        <v>7</v>
      </c>
      <c r="B19" s="57" t="s">
        <v>7</v>
      </c>
      <c r="C19" s="48">
        <f>SUM(D19:N19)</f>
        <v>171163442.12</v>
      </c>
      <c r="D19" s="48">
        <f>D26+D23</f>
        <v>18635600.359999999</v>
      </c>
      <c r="E19" s="48">
        <f>E29+E23</f>
        <v>13297681.76</v>
      </c>
      <c r="F19" s="48">
        <f>F26+F23</f>
        <v>14957900</v>
      </c>
      <c r="G19" s="48">
        <f>G26+G23</f>
        <v>13489576</v>
      </c>
      <c r="H19" s="48">
        <f>H26+H23</f>
        <v>15690949</v>
      </c>
      <c r="I19" s="48">
        <f>I26+I23</f>
        <v>15863550</v>
      </c>
      <c r="J19" s="48">
        <f>J26+J23</f>
        <v>15628185</v>
      </c>
      <c r="K19" s="48">
        <f>K23</f>
        <v>15900000</v>
      </c>
      <c r="L19" s="48">
        <f t="shared" ref="L19:M19" si="5">L23</f>
        <v>15900000</v>
      </c>
      <c r="M19" s="48">
        <f t="shared" si="5"/>
        <v>15900000</v>
      </c>
      <c r="N19" s="48">
        <f>N23</f>
        <v>15900000</v>
      </c>
      <c r="O19" s="58"/>
    </row>
    <row r="20" spans="1:15" ht="19.5">
      <c r="A20" s="13">
        <v>8</v>
      </c>
      <c r="B20" s="59" t="s">
        <v>10</v>
      </c>
      <c r="C20" s="44">
        <f>SUM(D20:N20)</f>
        <v>10835000</v>
      </c>
      <c r="D20" s="60" t="s">
        <v>22</v>
      </c>
      <c r="E20" s="60" t="s">
        <v>22</v>
      </c>
      <c r="F20" s="60">
        <f>F24</f>
        <v>1100000</v>
      </c>
      <c r="G20" s="60">
        <f>G28+G24</f>
        <v>1200000</v>
      </c>
      <c r="H20" s="60">
        <f>H24+H28</f>
        <v>1200000</v>
      </c>
      <c r="I20" s="60">
        <f>I28+I24</f>
        <v>1205000</v>
      </c>
      <c r="J20" s="60">
        <f>J28+J24</f>
        <v>1210000</v>
      </c>
      <c r="K20" s="61">
        <f>K28+K24</f>
        <v>1215000</v>
      </c>
      <c r="L20" s="61">
        <f>L28+L24</f>
        <v>1225000</v>
      </c>
      <c r="M20" s="61">
        <f>M28+M24</f>
        <v>1235000</v>
      </c>
      <c r="N20" s="61">
        <f>N28+N24</f>
        <v>1245000</v>
      </c>
      <c r="O20" s="62"/>
    </row>
    <row r="21" spans="1:15" ht="19.5">
      <c r="A21" s="13">
        <v>9</v>
      </c>
      <c r="B21" s="59" t="s">
        <v>8</v>
      </c>
      <c r="C21" s="44">
        <f>SUM(D21:N21)</f>
        <v>1545960</v>
      </c>
      <c r="D21" s="60">
        <v>0</v>
      </c>
      <c r="E21" s="60">
        <v>0</v>
      </c>
      <c r="F21" s="60">
        <f>F27</f>
        <v>1232936</v>
      </c>
      <c r="G21" s="60">
        <f>G31</f>
        <v>313024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2"/>
    </row>
    <row r="22" spans="1:15" ht="72" customHeight="1">
      <c r="A22" s="13">
        <v>10</v>
      </c>
      <c r="B22" s="63" t="s">
        <v>11</v>
      </c>
      <c r="C22" s="44">
        <f>SUM(D22:N22)</f>
        <v>167934464.36000001</v>
      </c>
      <c r="D22" s="44">
        <f>SUM(D23:D24)</f>
        <v>11635600.359999999</v>
      </c>
      <c r="E22" s="44">
        <f>SUM(E23:E24)</f>
        <v>11047704</v>
      </c>
      <c r="F22" s="44">
        <f t="shared" ref="E22:G22" si="6">F24+F23</f>
        <v>12461900</v>
      </c>
      <c r="G22" s="44">
        <f t="shared" si="6"/>
        <v>14489576</v>
      </c>
      <c r="H22" s="44">
        <f>H24+H23</f>
        <v>16472949</v>
      </c>
      <c r="I22" s="44">
        <f>I23+I24</f>
        <v>16968550</v>
      </c>
      <c r="J22" s="44">
        <f>J23+J24</f>
        <v>16738185</v>
      </c>
      <c r="K22" s="44">
        <f>K24+K23</f>
        <v>17015000</v>
      </c>
      <c r="L22" s="44">
        <f>L24+L23</f>
        <v>17025000</v>
      </c>
      <c r="M22" s="44">
        <f t="shared" ref="M22" si="7">M24+M23</f>
        <v>17035000</v>
      </c>
      <c r="N22" s="44">
        <f>N24+N23</f>
        <v>17045000</v>
      </c>
      <c r="O22" s="58" t="s">
        <v>47</v>
      </c>
    </row>
    <row r="23" spans="1:15" ht="20.25">
      <c r="A23" s="13">
        <v>11</v>
      </c>
      <c r="B23" s="47" t="s">
        <v>7</v>
      </c>
      <c r="C23" s="48">
        <f>SUM(D23:N23)</f>
        <v>157899464.36000001</v>
      </c>
      <c r="D23" s="64">
        <v>11635600.359999999</v>
      </c>
      <c r="E23" s="64">
        <v>11047704</v>
      </c>
      <c r="F23" s="64">
        <v>11361900</v>
      </c>
      <c r="G23" s="64">
        <v>13389576</v>
      </c>
      <c r="H23" s="64">
        <v>15372949</v>
      </c>
      <c r="I23" s="64">
        <v>15863550</v>
      </c>
      <c r="J23" s="64">
        <v>15628185</v>
      </c>
      <c r="K23" s="60">
        <v>15900000</v>
      </c>
      <c r="L23" s="60">
        <v>15900000</v>
      </c>
      <c r="M23" s="60">
        <v>15900000</v>
      </c>
      <c r="N23" s="60">
        <v>15900000</v>
      </c>
      <c r="O23" s="58"/>
    </row>
    <row r="24" spans="1:15" ht="19.5">
      <c r="A24" s="13">
        <v>12</v>
      </c>
      <c r="B24" s="59" t="s">
        <v>10</v>
      </c>
      <c r="C24" s="44">
        <f>SUM(D24:N24)</f>
        <v>10035000</v>
      </c>
      <c r="D24" s="60" t="s">
        <v>22</v>
      </c>
      <c r="E24" s="60" t="s">
        <v>22</v>
      </c>
      <c r="F24" s="60">
        <v>1100000</v>
      </c>
      <c r="G24" s="60">
        <v>1100000</v>
      </c>
      <c r="H24" s="60">
        <v>1100000</v>
      </c>
      <c r="I24" s="60">
        <v>1105000</v>
      </c>
      <c r="J24" s="60">
        <v>1110000</v>
      </c>
      <c r="K24" s="61">
        <v>1115000</v>
      </c>
      <c r="L24" s="61">
        <v>1125000</v>
      </c>
      <c r="M24" s="61">
        <v>1135000</v>
      </c>
      <c r="N24" s="61">
        <v>1145000</v>
      </c>
      <c r="O24" s="62"/>
    </row>
    <row r="25" spans="1:15" ht="42" customHeight="1">
      <c r="A25" s="13">
        <v>13</v>
      </c>
      <c r="B25" s="65" t="s">
        <v>12</v>
      </c>
      <c r="C25" s="44">
        <f>SUM(D25:N25)</f>
        <v>12246936</v>
      </c>
      <c r="D25" s="44">
        <v>7000000</v>
      </c>
      <c r="E25" s="44">
        <v>0</v>
      </c>
      <c r="F25" s="44">
        <f>3596000+1232936</f>
        <v>4828936</v>
      </c>
      <c r="G25" s="44">
        <v>0</v>
      </c>
      <c r="H25" s="44">
        <f>H28+H27+H26</f>
        <v>418000</v>
      </c>
      <c r="I25" s="44">
        <v>0</v>
      </c>
      <c r="J25" s="44">
        <v>0</v>
      </c>
      <c r="K25" s="60">
        <v>0</v>
      </c>
      <c r="L25" s="60">
        <v>0</v>
      </c>
      <c r="M25" s="60">
        <v>0</v>
      </c>
      <c r="N25" s="60">
        <v>0</v>
      </c>
      <c r="O25" s="58" t="s">
        <v>48</v>
      </c>
    </row>
    <row r="26" spans="1:15" ht="19.5">
      <c r="A26" s="13">
        <v>14</v>
      </c>
      <c r="B26" s="66" t="s">
        <v>7</v>
      </c>
      <c r="C26" s="44">
        <f>SUM(D26:N26)</f>
        <v>11014000</v>
      </c>
      <c r="D26" s="60">
        <v>7000000</v>
      </c>
      <c r="E26" s="60">
        <v>0</v>
      </c>
      <c r="F26" s="60">
        <v>3596000</v>
      </c>
      <c r="G26" s="60">
        <v>100000</v>
      </c>
      <c r="H26" s="60">
        <v>318000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7"/>
    </row>
    <row r="27" spans="1:15" ht="19.5">
      <c r="A27" s="13">
        <v>15</v>
      </c>
      <c r="B27" s="59" t="s">
        <v>8</v>
      </c>
      <c r="C27" s="44">
        <f>SUM(D27:N27)</f>
        <v>1232936</v>
      </c>
      <c r="D27" s="60">
        <v>0</v>
      </c>
      <c r="E27" s="60">
        <v>0</v>
      </c>
      <c r="F27" s="60">
        <v>1232936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7"/>
    </row>
    <row r="28" spans="1:15" ht="19.5">
      <c r="A28" s="13">
        <v>16</v>
      </c>
      <c r="B28" s="59" t="s">
        <v>10</v>
      </c>
      <c r="C28" s="44">
        <f>SUM(D28:N28)</f>
        <v>800000</v>
      </c>
      <c r="D28" s="60" t="s">
        <v>22</v>
      </c>
      <c r="E28" s="60" t="s">
        <v>22</v>
      </c>
      <c r="F28" s="60">
        <v>0</v>
      </c>
      <c r="G28" s="60">
        <v>100000</v>
      </c>
      <c r="H28" s="60">
        <v>100000</v>
      </c>
      <c r="I28" s="60">
        <v>100000</v>
      </c>
      <c r="J28" s="60">
        <v>100000</v>
      </c>
      <c r="K28" s="60">
        <v>100000</v>
      </c>
      <c r="L28" s="60">
        <v>100000</v>
      </c>
      <c r="M28" s="60">
        <v>100000</v>
      </c>
      <c r="N28" s="60">
        <v>100000</v>
      </c>
      <c r="O28" s="67"/>
    </row>
    <row r="29" spans="1:15" ht="41.25" customHeight="1">
      <c r="A29" s="13">
        <v>17</v>
      </c>
      <c r="B29" s="68" t="s">
        <v>13</v>
      </c>
      <c r="C29" s="44">
        <f>SUM(D29:N29)</f>
        <v>2249977.7599999998</v>
      </c>
      <c r="D29" s="60">
        <v>0</v>
      </c>
      <c r="E29" s="60">
        <v>2249977.7599999998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46"/>
    </row>
    <row r="30" spans="1:15" ht="99" customHeight="1">
      <c r="A30" s="13">
        <v>18</v>
      </c>
      <c r="B30" s="69" t="s">
        <v>25</v>
      </c>
      <c r="C30" s="44">
        <f>SUM(D30:N30)</f>
        <v>313024</v>
      </c>
      <c r="D30" s="44">
        <v>0</v>
      </c>
      <c r="E30" s="44">
        <v>0</v>
      </c>
      <c r="F30" s="44">
        <v>0</v>
      </c>
      <c r="G30" s="44">
        <f>G31</f>
        <v>313024</v>
      </c>
      <c r="H30" s="60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6">
        <v>38</v>
      </c>
    </row>
    <row r="31" spans="1:15" ht="25.5" customHeight="1">
      <c r="A31" s="13">
        <v>19</v>
      </c>
      <c r="B31" s="70" t="s">
        <v>8</v>
      </c>
      <c r="C31" s="60">
        <f>SUM(D31:N31)</f>
        <v>313024</v>
      </c>
      <c r="D31" s="60">
        <v>0</v>
      </c>
      <c r="E31" s="60">
        <v>0</v>
      </c>
      <c r="F31" s="60">
        <v>0</v>
      </c>
      <c r="G31" s="60">
        <v>313024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46"/>
    </row>
    <row r="32" spans="1:15" ht="25.5" customHeight="1">
      <c r="A32" s="13">
        <v>20</v>
      </c>
      <c r="B32" s="71" t="s">
        <v>14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3"/>
    </row>
    <row r="33" spans="1:15" s="8" customFormat="1" ht="19.5">
      <c r="A33" s="13">
        <v>21</v>
      </c>
      <c r="B33" s="74" t="s">
        <v>36</v>
      </c>
      <c r="C33" s="44">
        <f>SUM(C34:C36)</f>
        <v>30521760.73</v>
      </c>
      <c r="D33" s="44">
        <f>D36+D34</f>
        <v>2284705.73</v>
      </c>
      <c r="E33" s="44">
        <f>E36+E34</f>
        <v>2471964</v>
      </c>
      <c r="F33" s="44">
        <f>F36+F35+F34</f>
        <v>2016276</v>
      </c>
      <c r="G33" s="44">
        <f>G36+G35+G34</f>
        <v>6966182</v>
      </c>
      <c r="H33" s="75">
        <f>H36+H35+H34</f>
        <v>2368719</v>
      </c>
      <c r="I33" s="44">
        <f>I34+I35</f>
        <v>2394610</v>
      </c>
      <c r="J33" s="44">
        <f>J36+J35+J34</f>
        <v>2359304</v>
      </c>
      <c r="K33" s="44">
        <f>K36+K35+K34</f>
        <v>2415000</v>
      </c>
      <c r="L33" s="44">
        <f t="shared" ref="L33:N33" si="8">L36+L35+L34</f>
        <v>2415000</v>
      </c>
      <c r="M33" s="44">
        <f t="shared" si="8"/>
        <v>2415000</v>
      </c>
      <c r="N33" s="44">
        <f t="shared" si="8"/>
        <v>2415000</v>
      </c>
      <c r="O33" s="76"/>
    </row>
    <row r="34" spans="1:15" s="8" customFormat="1" ht="20.25">
      <c r="A34" s="13">
        <v>22</v>
      </c>
      <c r="B34" s="77" t="s">
        <v>7</v>
      </c>
      <c r="C34" s="48">
        <f>SUM(D34:N34)</f>
        <v>30347386.73</v>
      </c>
      <c r="D34" s="48">
        <f>D38+D41+D43+D45</f>
        <v>2284705.73</v>
      </c>
      <c r="E34" s="48">
        <f>E44+E41+E38</f>
        <v>2471964</v>
      </c>
      <c r="F34" s="48">
        <f>F38+F41</f>
        <v>2008276</v>
      </c>
      <c r="G34" s="48">
        <f>G44+G41+G38</f>
        <v>6904808</v>
      </c>
      <c r="H34" s="44">
        <f>H41+H38</f>
        <v>2353719</v>
      </c>
      <c r="I34" s="48">
        <f>I41+I38</f>
        <v>2379610</v>
      </c>
      <c r="J34" s="48">
        <f>J38+J44</f>
        <v>2344304</v>
      </c>
      <c r="K34" s="48">
        <f>K44+K41+K38</f>
        <v>2400000</v>
      </c>
      <c r="L34" s="48">
        <f t="shared" ref="L34:N34" si="9">L44+L41+L38</f>
        <v>2400000</v>
      </c>
      <c r="M34" s="48">
        <f t="shared" si="9"/>
        <v>2400000</v>
      </c>
      <c r="N34" s="48">
        <f t="shared" si="9"/>
        <v>2400000</v>
      </c>
      <c r="O34" s="76"/>
    </row>
    <row r="35" spans="1:15" s="8" customFormat="1" ht="19.5">
      <c r="A35" s="13">
        <v>23</v>
      </c>
      <c r="B35" s="77" t="s">
        <v>10</v>
      </c>
      <c r="C35" s="44">
        <f t="shared" ref="C33:C38" si="10">SUM(D35:N35)</f>
        <v>128000</v>
      </c>
      <c r="D35" s="44" t="s">
        <v>22</v>
      </c>
      <c r="E35" s="60" t="s">
        <v>22</v>
      </c>
      <c r="F35" s="60">
        <f>F39</f>
        <v>8000</v>
      </c>
      <c r="G35" s="60">
        <f>G39+G42</f>
        <v>15000</v>
      </c>
      <c r="H35" s="60">
        <f>H39+H42</f>
        <v>15000</v>
      </c>
      <c r="I35" s="60">
        <f>I39+I42</f>
        <v>15000</v>
      </c>
      <c r="J35" s="60">
        <f>J39+J42</f>
        <v>15000</v>
      </c>
      <c r="K35" s="60">
        <f t="shared" ref="K35:N35" si="11">K39+K42</f>
        <v>15000</v>
      </c>
      <c r="L35" s="60">
        <f t="shared" si="11"/>
        <v>15000</v>
      </c>
      <c r="M35" s="60">
        <f t="shared" si="11"/>
        <v>15000</v>
      </c>
      <c r="N35" s="60">
        <f t="shared" si="11"/>
        <v>15000</v>
      </c>
      <c r="O35" s="76"/>
    </row>
    <row r="36" spans="1:15" s="8" customFormat="1" ht="19.5">
      <c r="A36" s="13">
        <v>24</v>
      </c>
      <c r="B36" s="77" t="s">
        <v>8</v>
      </c>
      <c r="C36" s="60">
        <f t="shared" si="10"/>
        <v>46374</v>
      </c>
      <c r="D36" s="60">
        <v>0</v>
      </c>
      <c r="E36" s="60">
        <v>0</v>
      </c>
      <c r="F36" s="60">
        <v>0</v>
      </c>
      <c r="G36" s="44">
        <f>G47</f>
        <v>46374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76"/>
    </row>
    <row r="37" spans="1:15" ht="139.5" customHeight="1">
      <c r="A37" s="13">
        <v>25</v>
      </c>
      <c r="B37" s="63" t="s">
        <v>26</v>
      </c>
      <c r="C37" s="44">
        <f t="shared" si="10"/>
        <v>24410289</v>
      </c>
      <c r="D37" s="44">
        <v>1449598</v>
      </c>
      <c r="E37" s="44">
        <v>2199974</v>
      </c>
      <c r="F37" s="44">
        <f>F38</f>
        <v>2000276</v>
      </c>
      <c r="G37" s="44">
        <f>G38+G39</f>
        <v>2061808</v>
      </c>
      <c r="H37" s="44">
        <f>H38+H39</f>
        <v>2360719</v>
      </c>
      <c r="I37" s="44">
        <f>I38+I39</f>
        <v>2386610</v>
      </c>
      <c r="J37" s="44">
        <f>J38+J39</f>
        <v>2351304</v>
      </c>
      <c r="K37" s="44">
        <f>K38</f>
        <v>2400000</v>
      </c>
      <c r="L37" s="44">
        <f t="shared" ref="L37:N37" si="12">L38</f>
        <v>2400000</v>
      </c>
      <c r="M37" s="44">
        <f t="shared" si="12"/>
        <v>2400000</v>
      </c>
      <c r="N37" s="44">
        <f t="shared" si="12"/>
        <v>2400000</v>
      </c>
      <c r="O37" s="46" t="s">
        <v>49</v>
      </c>
    </row>
    <row r="38" spans="1:15" ht="22.5" customHeight="1">
      <c r="A38" s="13">
        <v>26</v>
      </c>
      <c r="B38" s="47" t="s">
        <v>7</v>
      </c>
      <c r="C38" s="78">
        <f t="shared" si="10"/>
        <v>24382289</v>
      </c>
      <c r="D38" s="60">
        <v>1449598</v>
      </c>
      <c r="E38" s="60">
        <v>2199974</v>
      </c>
      <c r="F38" s="60">
        <f>1961740+38536</f>
        <v>2000276</v>
      </c>
      <c r="G38" s="60">
        <v>2054808</v>
      </c>
      <c r="H38" s="60">
        <v>2353719</v>
      </c>
      <c r="I38" s="60">
        <v>2379610</v>
      </c>
      <c r="J38" s="60">
        <v>2344304</v>
      </c>
      <c r="K38" s="60">
        <v>2400000</v>
      </c>
      <c r="L38" s="60">
        <v>2400000</v>
      </c>
      <c r="M38" s="60">
        <v>2400000</v>
      </c>
      <c r="N38" s="60">
        <v>2400000</v>
      </c>
      <c r="O38" s="50"/>
    </row>
    <row r="39" spans="1:15" ht="22.5" customHeight="1">
      <c r="A39" s="13">
        <v>27</v>
      </c>
      <c r="B39" s="47" t="s">
        <v>10</v>
      </c>
      <c r="C39" s="78">
        <f>SUM(F39:N39)</f>
        <v>64000</v>
      </c>
      <c r="D39" s="60" t="s">
        <v>22</v>
      </c>
      <c r="E39" s="44" t="s">
        <v>22</v>
      </c>
      <c r="F39" s="60">
        <v>8000</v>
      </c>
      <c r="G39" s="60">
        <v>7000</v>
      </c>
      <c r="H39" s="60">
        <v>7000</v>
      </c>
      <c r="I39" s="60">
        <v>7000</v>
      </c>
      <c r="J39" s="60">
        <v>7000</v>
      </c>
      <c r="K39" s="60">
        <v>7000</v>
      </c>
      <c r="L39" s="60">
        <v>7000</v>
      </c>
      <c r="M39" s="60">
        <v>7000</v>
      </c>
      <c r="N39" s="60">
        <v>7000</v>
      </c>
      <c r="O39" s="50"/>
    </row>
    <row r="40" spans="1:15" ht="158.25" customHeight="1">
      <c r="A40" s="13">
        <v>28</v>
      </c>
      <c r="B40" s="63" t="s">
        <v>27</v>
      </c>
      <c r="C40" s="44">
        <f>SUM(D40:N40)</f>
        <v>332000</v>
      </c>
      <c r="D40" s="44">
        <v>100000</v>
      </c>
      <c r="E40" s="44">
        <v>160000</v>
      </c>
      <c r="F40" s="44">
        <v>8000</v>
      </c>
      <c r="G40" s="44">
        <v>8000</v>
      </c>
      <c r="H40" s="44">
        <f>H41+H42</f>
        <v>8000</v>
      </c>
      <c r="I40" s="44">
        <f t="shared" ref="I40:J40" si="13">I41+I42</f>
        <v>8000</v>
      </c>
      <c r="J40" s="44">
        <f t="shared" si="13"/>
        <v>8000</v>
      </c>
      <c r="K40" s="60">
        <f>K42+K41</f>
        <v>8000</v>
      </c>
      <c r="L40" s="60">
        <f>L42+L41</f>
        <v>8000</v>
      </c>
      <c r="M40" s="44">
        <f>M42+M41</f>
        <v>8000</v>
      </c>
      <c r="N40" s="44">
        <f>N42+N41</f>
        <v>8000</v>
      </c>
      <c r="O40" s="46">
        <v>13</v>
      </c>
    </row>
    <row r="41" spans="1:15" ht="19.5">
      <c r="A41" s="13">
        <v>29</v>
      </c>
      <c r="B41" s="47" t="s">
        <v>7</v>
      </c>
      <c r="C41" s="44">
        <f>SUM(D41:N41)</f>
        <v>268000</v>
      </c>
      <c r="D41" s="60">
        <v>100000</v>
      </c>
      <c r="E41" s="60">
        <v>160000</v>
      </c>
      <c r="F41" s="60">
        <v>8000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46"/>
    </row>
    <row r="42" spans="1:15" ht="19.5">
      <c r="A42" s="13">
        <v>30</v>
      </c>
      <c r="B42" s="47" t="s">
        <v>10</v>
      </c>
      <c r="C42" s="44">
        <f>SUM(D42:N42)</f>
        <v>64000</v>
      </c>
      <c r="D42" s="60" t="s">
        <v>22</v>
      </c>
      <c r="E42" s="60" t="s">
        <v>22</v>
      </c>
      <c r="F42" s="60">
        <v>0</v>
      </c>
      <c r="G42" s="60">
        <v>8000</v>
      </c>
      <c r="H42" s="60">
        <v>8000</v>
      </c>
      <c r="I42" s="60">
        <v>8000</v>
      </c>
      <c r="J42" s="60">
        <v>8000</v>
      </c>
      <c r="K42" s="60">
        <v>8000</v>
      </c>
      <c r="L42" s="60">
        <v>8000</v>
      </c>
      <c r="M42" s="60">
        <v>8000</v>
      </c>
      <c r="N42" s="60">
        <v>8000</v>
      </c>
      <c r="O42" s="46"/>
    </row>
    <row r="43" spans="1:15" ht="36" customHeight="1">
      <c r="A43" s="13">
        <v>31</v>
      </c>
      <c r="B43" s="43" t="s">
        <v>28</v>
      </c>
      <c r="C43" s="44">
        <f>C44</f>
        <v>5619990</v>
      </c>
      <c r="D43" s="44">
        <v>658000</v>
      </c>
      <c r="E43" s="44">
        <v>111990</v>
      </c>
      <c r="F43" s="44">
        <v>0</v>
      </c>
      <c r="G43" s="44">
        <v>4850000</v>
      </c>
      <c r="H43" s="44">
        <v>0</v>
      </c>
      <c r="I43" s="44">
        <f>I44</f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6">
        <v>10</v>
      </c>
    </row>
    <row r="44" spans="1:15" ht="27" customHeight="1">
      <c r="A44" s="13">
        <v>32</v>
      </c>
      <c r="B44" s="79" t="s">
        <v>7</v>
      </c>
      <c r="C44" s="60">
        <f>SUM(D43:N43)</f>
        <v>5619990</v>
      </c>
      <c r="D44" s="60">
        <v>658000</v>
      </c>
      <c r="E44" s="60">
        <v>111990</v>
      </c>
      <c r="F44" s="60">
        <v>0</v>
      </c>
      <c r="G44" s="60">
        <v>4850000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46"/>
    </row>
    <row r="45" spans="1:15" ht="42" customHeight="1">
      <c r="A45" s="13">
        <v>33</v>
      </c>
      <c r="B45" s="63" t="s">
        <v>29</v>
      </c>
      <c r="C45" s="44">
        <f>D45+E45+F45+G45+H45+I45+J45+K45+L45+M45+N45</f>
        <v>77107.73</v>
      </c>
      <c r="D45" s="80">
        <v>77107.73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50"/>
    </row>
    <row r="46" spans="1:15" ht="133.5" customHeight="1">
      <c r="A46" s="13">
        <v>34</v>
      </c>
      <c r="B46" s="63" t="s">
        <v>30</v>
      </c>
      <c r="C46" s="44">
        <f>N46+M46+L46+K46+J46+I46+H46+G46+F46+E46+D46</f>
        <v>46374</v>
      </c>
      <c r="D46" s="44">
        <v>0</v>
      </c>
      <c r="E46" s="44">
        <v>0</v>
      </c>
      <c r="F46" s="44">
        <v>0</v>
      </c>
      <c r="G46" s="44">
        <f>G47</f>
        <v>46374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50">
        <v>38</v>
      </c>
    </row>
    <row r="47" spans="1:15" ht="27.75" customHeight="1">
      <c r="A47" s="13">
        <v>35</v>
      </c>
      <c r="B47" s="81" t="s">
        <v>8</v>
      </c>
      <c r="C47" s="44">
        <f>N47+M47+L47+K47+J47+I47+H47+G47+F47+E47+D47</f>
        <v>46374</v>
      </c>
      <c r="D47" s="60">
        <v>0</v>
      </c>
      <c r="E47" s="60">
        <v>0</v>
      </c>
      <c r="F47" s="60">
        <v>0</v>
      </c>
      <c r="G47" s="60">
        <v>46374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50"/>
    </row>
    <row r="48" spans="1:15" ht="27" customHeight="1">
      <c r="A48" s="13">
        <v>36</v>
      </c>
      <c r="B48" s="52" t="s">
        <v>15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  <row r="49" spans="1:15" s="8" customFormat="1" ht="19.5">
      <c r="A49" s="13">
        <v>37</v>
      </c>
      <c r="B49" s="55" t="s">
        <v>37</v>
      </c>
      <c r="C49" s="44">
        <f>SUM(C50:C52)</f>
        <v>94375668.909999996</v>
      </c>
      <c r="D49" s="44">
        <f>D52+D50</f>
        <v>5932670.9100000001</v>
      </c>
      <c r="E49" s="44">
        <f>E52+E50</f>
        <v>6917736</v>
      </c>
      <c r="F49" s="44">
        <f>F50+F51</f>
        <v>6902514</v>
      </c>
      <c r="G49" s="44">
        <f>G52+G51+G50</f>
        <v>7898390</v>
      </c>
      <c r="H49" s="44">
        <f>H50+H51+H52</f>
        <v>8900754</v>
      </c>
      <c r="I49" s="44">
        <f t="shared" ref="I49:J49" si="14">I50+I51</f>
        <v>8998333</v>
      </c>
      <c r="J49" s="44">
        <f>J50+J51</f>
        <v>8865271</v>
      </c>
      <c r="K49" s="82">
        <f>K52+K51+K50</f>
        <v>8790000</v>
      </c>
      <c r="L49" s="82">
        <f>L52+L51+L50</f>
        <v>13590000</v>
      </c>
      <c r="M49" s="82">
        <f>M52+M51+M50</f>
        <v>8790000</v>
      </c>
      <c r="N49" s="82">
        <f>N52+N51+N50</f>
        <v>8790000</v>
      </c>
      <c r="O49" s="83"/>
    </row>
    <row r="50" spans="1:15" s="8" customFormat="1" ht="20.25">
      <c r="A50" s="13">
        <v>38</v>
      </c>
      <c r="B50" s="84" t="s">
        <v>7</v>
      </c>
      <c r="C50" s="48">
        <f>SUM(D50:N50)</f>
        <v>93906566.909999996</v>
      </c>
      <c r="D50" s="48">
        <f>D59+D54</f>
        <v>5932670.9100000001</v>
      </c>
      <c r="E50" s="48">
        <f>E57+E54</f>
        <v>6903136</v>
      </c>
      <c r="F50" s="48">
        <f>F57+F54</f>
        <v>6871914</v>
      </c>
      <c r="G50" s="48">
        <f>G54+G57</f>
        <v>7684488</v>
      </c>
      <c r="H50" s="48">
        <f>H61+H57+H54</f>
        <v>8870754</v>
      </c>
      <c r="I50" s="48">
        <f>I54+I57+I60</f>
        <v>8968333</v>
      </c>
      <c r="J50" s="48">
        <f t="shared" ref="J50" si="15">J54+J57</f>
        <v>8835271</v>
      </c>
      <c r="K50" s="85">
        <f>K57+K54</f>
        <v>8760000</v>
      </c>
      <c r="L50" s="85">
        <f>L60+L57+L54</f>
        <v>13560000</v>
      </c>
      <c r="M50" s="85">
        <f>M57+M54</f>
        <v>8760000</v>
      </c>
      <c r="N50" s="85">
        <f>N57+N54</f>
        <v>8760000</v>
      </c>
      <c r="O50" s="83"/>
    </row>
    <row r="51" spans="1:15" s="8" customFormat="1" ht="19.5">
      <c r="A51" s="13">
        <v>39</v>
      </c>
      <c r="B51" s="84" t="s">
        <v>10</v>
      </c>
      <c r="C51" s="44">
        <f>SUM(D51:N51)</f>
        <v>280600</v>
      </c>
      <c r="D51" s="44" t="s">
        <v>22</v>
      </c>
      <c r="E51" s="44" t="s">
        <v>22</v>
      </c>
      <c r="F51" s="44">
        <f>F58+F55</f>
        <v>30600</v>
      </c>
      <c r="G51" s="44">
        <f>G55+G58</f>
        <v>40000</v>
      </c>
      <c r="H51" s="44">
        <f>H55+H58</f>
        <v>30000</v>
      </c>
      <c r="I51" s="44">
        <f>I55+I58</f>
        <v>30000</v>
      </c>
      <c r="J51" s="44">
        <f>J55+J58</f>
        <v>30000</v>
      </c>
      <c r="K51" s="44">
        <f>K58+K55</f>
        <v>30000</v>
      </c>
      <c r="L51" s="44">
        <f>L58+L55</f>
        <v>30000</v>
      </c>
      <c r="M51" s="44">
        <f>M58+L55</f>
        <v>30000</v>
      </c>
      <c r="N51" s="44">
        <f>N58+N55</f>
        <v>30000</v>
      </c>
      <c r="O51" s="83"/>
    </row>
    <row r="52" spans="1:15" s="8" customFormat="1" ht="19.5">
      <c r="A52" s="13">
        <v>40</v>
      </c>
      <c r="B52" s="84" t="s">
        <v>8</v>
      </c>
      <c r="C52" s="44">
        <f>C65+C63</f>
        <v>188502</v>
      </c>
      <c r="D52" s="60">
        <v>0</v>
      </c>
      <c r="E52" s="60">
        <f>E62</f>
        <v>14600</v>
      </c>
      <c r="F52" s="60">
        <v>0</v>
      </c>
      <c r="G52" s="44">
        <f>G65</f>
        <v>173902</v>
      </c>
      <c r="H52" s="60">
        <f>H64</f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83"/>
    </row>
    <row r="53" spans="1:15" ht="97.5" customHeight="1">
      <c r="A53" s="13">
        <v>41</v>
      </c>
      <c r="B53" s="63" t="s">
        <v>31</v>
      </c>
      <c r="C53" s="44">
        <f t="shared" ref="C49:C57" si="16">SUM(D53:N53)</f>
        <v>87590524</v>
      </c>
      <c r="D53" s="44">
        <v>5814036</v>
      </c>
      <c r="E53" s="44">
        <v>6725638</v>
      </c>
      <c r="F53" s="44">
        <v>6774914</v>
      </c>
      <c r="G53" s="44">
        <f>G54+G55</f>
        <v>7571488</v>
      </c>
      <c r="H53" s="44">
        <f>H54+H55</f>
        <v>8611754</v>
      </c>
      <c r="I53" s="44">
        <f t="shared" ref="I53:J53" si="17">I54+I55</f>
        <v>8841903</v>
      </c>
      <c r="J53" s="44">
        <f t="shared" si="17"/>
        <v>8710791</v>
      </c>
      <c r="K53" s="44">
        <f>K55+K54</f>
        <v>8635000</v>
      </c>
      <c r="L53" s="44">
        <f>L55+L54</f>
        <v>8635000</v>
      </c>
      <c r="M53" s="44">
        <f>M55+M54</f>
        <v>8635000</v>
      </c>
      <c r="N53" s="44">
        <f>N55+N54</f>
        <v>8635000</v>
      </c>
      <c r="O53" s="46" t="s">
        <v>50</v>
      </c>
    </row>
    <row r="54" spans="1:15" ht="20.25">
      <c r="A54" s="13">
        <v>42</v>
      </c>
      <c r="B54" s="47" t="s">
        <v>7</v>
      </c>
      <c r="C54" s="48">
        <f t="shared" si="16"/>
        <v>87550524</v>
      </c>
      <c r="D54" s="64">
        <v>5814036</v>
      </c>
      <c r="E54" s="64">
        <v>6725638</v>
      </c>
      <c r="F54" s="64">
        <v>6774914</v>
      </c>
      <c r="G54" s="64">
        <v>7566488</v>
      </c>
      <c r="H54" s="64">
        <v>8606754</v>
      </c>
      <c r="I54" s="64">
        <v>8836903</v>
      </c>
      <c r="J54" s="64">
        <v>8705791</v>
      </c>
      <c r="K54" s="60">
        <v>8630000</v>
      </c>
      <c r="L54" s="60">
        <v>8630000</v>
      </c>
      <c r="M54" s="60">
        <v>8630000</v>
      </c>
      <c r="N54" s="60">
        <v>8630000</v>
      </c>
      <c r="O54" s="50"/>
    </row>
    <row r="55" spans="1:15" ht="21.75" customHeight="1">
      <c r="A55" s="13">
        <v>43</v>
      </c>
      <c r="B55" s="47" t="s">
        <v>10</v>
      </c>
      <c r="C55" s="44">
        <f t="shared" si="16"/>
        <v>45000</v>
      </c>
      <c r="D55" s="60" t="s">
        <v>22</v>
      </c>
      <c r="E55" s="60" t="s">
        <v>22</v>
      </c>
      <c r="F55" s="60">
        <v>5000</v>
      </c>
      <c r="G55" s="60">
        <v>5000</v>
      </c>
      <c r="H55" s="60">
        <v>5000</v>
      </c>
      <c r="I55" s="60">
        <v>5000</v>
      </c>
      <c r="J55" s="60">
        <v>5000</v>
      </c>
      <c r="K55" s="60">
        <v>5000</v>
      </c>
      <c r="L55" s="60">
        <v>5000</v>
      </c>
      <c r="M55" s="60">
        <v>5000</v>
      </c>
      <c r="N55" s="60">
        <v>5000</v>
      </c>
      <c r="O55" s="50"/>
    </row>
    <row r="56" spans="1:15" ht="255" customHeight="1">
      <c r="A56" s="13">
        <v>44</v>
      </c>
      <c r="B56" s="65" t="s">
        <v>32</v>
      </c>
      <c r="C56" s="44">
        <f t="shared" si="16"/>
        <v>1513408</v>
      </c>
      <c r="D56" s="44">
        <v>0</v>
      </c>
      <c r="E56" s="44">
        <v>177498</v>
      </c>
      <c r="F56" s="44">
        <v>97000</v>
      </c>
      <c r="G56" s="44">
        <f>G57+G58</f>
        <v>153000</v>
      </c>
      <c r="H56" s="44">
        <f>H58+H57</f>
        <v>155000</v>
      </c>
      <c r="I56" s="44">
        <f t="shared" ref="I56:J56" si="18">I57+I58</f>
        <v>156430</v>
      </c>
      <c r="J56" s="44">
        <f t="shared" si="18"/>
        <v>154480</v>
      </c>
      <c r="K56" s="44">
        <f>K58+K57</f>
        <v>155000</v>
      </c>
      <c r="L56" s="44">
        <f>L58+L57</f>
        <v>155000</v>
      </c>
      <c r="M56" s="44">
        <f>M58+M57</f>
        <v>155000</v>
      </c>
      <c r="N56" s="44">
        <f>N58+N57</f>
        <v>155000</v>
      </c>
      <c r="O56" s="46" t="s">
        <v>51</v>
      </c>
    </row>
    <row r="57" spans="1:15" ht="19.5">
      <c r="A57" s="13">
        <v>45</v>
      </c>
      <c r="B57" s="47" t="s">
        <v>7</v>
      </c>
      <c r="C57" s="44">
        <f t="shared" si="16"/>
        <v>1303408</v>
      </c>
      <c r="D57" s="60">
        <v>0</v>
      </c>
      <c r="E57" s="60">
        <v>177498</v>
      </c>
      <c r="F57" s="60">
        <v>97000</v>
      </c>
      <c r="G57" s="60">
        <v>118000</v>
      </c>
      <c r="H57" s="60">
        <v>130000</v>
      </c>
      <c r="I57" s="60">
        <v>131430</v>
      </c>
      <c r="J57" s="60">
        <v>129480</v>
      </c>
      <c r="K57" s="60">
        <v>130000</v>
      </c>
      <c r="L57" s="60">
        <v>130000</v>
      </c>
      <c r="M57" s="60">
        <v>130000</v>
      </c>
      <c r="N57" s="60">
        <v>130000</v>
      </c>
      <c r="O57" s="50"/>
    </row>
    <row r="58" spans="1:15" ht="19.5">
      <c r="A58" s="13">
        <v>46</v>
      </c>
      <c r="B58" s="47" t="s">
        <v>10</v>
      </c>
      <c r="C58" s="44">
        <f>SUM(F58:N58)</f>
        <v>235600</v>
      </c>
      <c r="D58" s="80" t="s">
        <v>22</v>
      </c>
      <c r="E58" s="60" t="s">
        <v>22</v>
      </c>
      <c r="F58" s="60">
        <v>25600</v>
      </c>
      <c r="G58" s="60">
        <v>35000</v>
      </c>
      <c r="H58" s="60">
        <v>25000</v>
      </c>
      <c r="I58" s="60">
        <v>25000</v>
      </c>
      <c r="J58" s="60">
        <v>25000</v>
      </c>
      <c r="K58" s="60">
        <v>25000</v>
      </c>
      <c r="L58" s="60">
        <v>25000</v>
      </c>
      <c r="M58" s="60">
        <v>25000</v>
      </c>
      <c r="N58" s="60">
        <v>25000</v>
      </c>
      <c r="O58" s="50"/>
    </row>
    <row r="59" spans="1:15" ht="39">
      <c r="A59" s="13">
        <v>47</v>
      </c>
      <c r="B59" s="63" t="s">
        <v>33</v>
      </c>
      <c r="C59" s="44">
        <f>SUM(D59:N59)</f>
        <v>118634.91</v>
      </c>
      <c r="D59" s="87">
        <v>118634.91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46"/>
    </row>
    <row r="60" spans="1:15" ht="57" customHeight="1">
      <c r="A60" s="13">
        <v>48</v>
      </c>
      <c r="B60" s="43" t="s">
        <v>45</v>
      </c>
      <c r="C60" s="44">
        <f>SUM(D60:N60)</f>
        <v>4934000</v>
      </c>
      <c r="D60" s="80">
        <v>0</v>
      </c>
      <c r="E60" s="60">
        <v>0</v>
      </c>
      <c r="F60" s="60">
        <v>0</v>
      </c>
      <c r="G60" s="60">
        <v>0</v>
      </c>
      <c r="H60" s="44">
        <v>134000</v>
      </c>
      <c r="I60" s="60">
        <v>0</v>
      </c>
      <c r="J60" s="60">
        <v>0</v>
      </c>
      <c r="K60" s="60">
        <v>0</v>
      </c>
      <c r="L60" s="60">
        <v>4800000</v>
      </c>
      <c r="M60" s="60">
        <v>0</v>
      </c>
      <c r="N60" s="60">
        <v>0</v>
      </c>
      <c r="O60" s="46">
        <v>18</v>
      </c>
    </row>
    <row r="61" spans="1:15" ht="18.75" customHeight="1">
      <c r="A61" s="13">
        <v>49</v>
      </c>
      <c r="B61" s="79" t="s">
        <v>7</v>
      </c>
      <c r="C61" s="44">
        <f>SUM(D61:N61)</f>
        <v>4934000</v>
      </c>
      <c r="D61" s="60">
        <v>0</v>
      </c>
      <c r="E61" s="60">
        <v>0</v>
      </c>
      <c r="F61" s="60">
        <v>0</v>
      </c>
      <c r="G61" s="60">
        <v>0</v>
      </c>
      <c r="H61" s="60">
        <v>134000</v>
      </c>
      <c r="I61" s="60">
        <v>0</v>
      </c>
      <c r="J61" s="60">
        <v>0</v>
      </c>
      <c r="K61" s="60">
        <v>0</v>
      </c>
      <c r="L61" s="60">
        <v>4800000</v>
      </c>
      <c r="M61" s="60">
        <v>0</v>
      </c>
      <c r="N61" s="60">
        <v>0</v>
      </c>
      <c r="O61" s="46"/>
    </row>
    <row r="62" spans="1:15" ht="114" customHeight="1">
      <c r="A62" s="13">
        <v>50</v>
      </c>
      <c r="B62" s="86" t="s">
        <v>34</v>
      </c>
      <c r="C62" s="44">
        <f>SUM(D62:N62)</f>
        <v>14600</v>
      </c>
      <c r="D62" s="87">
        <v>0</v>
      </c>
      <c r="E62" s="44">
        <f>E63</f>
        <v>14600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6">
        <v>19</v>
      </c>
    </row>
    <row r="63" spans="1:15" ht="19.5">
      <c r="A63" s="19">
        <v>51</v>
      </c>
      <c r="B63" s="88" t="s">
        <v>8</v>
      </c>
      <c r="C63" s="89">
        <f>SUM(D63:N63)</f>
        <v>14600</v>
      </c>
      <c r="D63" s="60">
        <v>0</v>
      </c>
      <c r="E63" s="90">
        <v>14600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91"/>
    </row>
    <row r="64" spans="1:15" ht="76.5" customHeight="1">
      <c r="A64" s="13">
        <v>52</v>
      </c>
      <c r="B64" s="92" t="s">
        <v>41</v>
      </c>
      <c r="C64" s="93">
        <f>C65</f>
        <v>173902</v>
      </c>
      <c r="D64" s="60">
        <v>0</v>
      </c>
      <c r="E64" s="60">
        <v>0</v>
      </c>
      <c r="F64" s="60">
        <v>0</v>
      </c>
      <c r="G64" s="44">
        <f>G65</f>
        <v>173902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50"/>
    </row>
    <row r="65" spans="1:15" ht="24" customHeight="1">
      <c r="A65" s="13">
        <v>53</v>
      </c>
      <c r="B65" s="94" t="s">
        <v>8</v>
      </c>
      <c r="C65" s="95">
        <f>SUM(D65:N65)</f>
        <v>173902</v>
      </c>
      <c r="D65" s="60">
        <v>0</v>
      </c>
      <c r="E65" s="60">
        <v>0</v>
      </c>
      <c r="F65" s="60">
        <v>0</v>
      </c>
      <c r="G65" s="60">
        <v>173902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7"/>
    </row>
    <row r="66" spans="1:15" ht="19.5">
      <c r="A66" s="13">
        <v>54</v>
      </c>
      <c r="B66" s="96" t="s">
        <v>16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8"/>
    </row>
    <row r="67" spans="1:15" s="8" customFormat="1" ht="19.5">
      <c r="A67" s="13">
        <v>55</v>
      </c>
      <c r="B67" s="43" t="s">
        <v>17</v>
      </c>
      <c r="C67" s="44">
        <f>C68</f>
        <v>29279659</v>
      </c>
      <c r="D67" s="44">
        <f>D68</f>
        <v>2032623</v>
      </c>
      <c r="E67" s="44">
        <f>E68</f>
        <v>2956357</v>
      </c>
      <c r="F67" s="44">
        <f>F68</f>
        <v>2405446</v>
      </c>
      <c r="G67" s="44">
        <f>G68</f>
        <v>2461128</v>
      </c>
      <c r="H67" s="44">
        <f t="shared" ref="H67:J67" si="19">H68</f>
        <v>2774578</v>
      </c>
      <c r="I67" s="44">
        <f t="shared" si="19"/>
        <v>2787733</v>
      </c>
      <c r="J67" s="44">
        <f t="shared" si="19"/>
        <v>2769794</v>
      </c>
      <c r="K67" s="44">
        <f>K68</f>
        <v>2770000</v>
      </c>
      <c r="L67" s="44">
        <f>L68</f>
        <v>2772000</v>
      </c>
      <c r="M67" s="44">
        <f>M68</f>
        <v>2774000</v>
      </c>
      <c r="N67" s="44">
        <f>N68</f>
        <v>2776000</v>
      </c>
      <c r="O67" s="99"/>
    </row>
    <row r="68" spans="1:15" ht="20.25">
      <c r="A68" s="13">
        <v>56</v>
      </c>
      <c r="B68" s="47" t="s">
        <v>7</v>
      </c>
      <c r="C68" s="48">
        <f>C78+C76+C75+C73+C71+C69</f>
        <v>29279659</v>
      </c>
      <c r="D68" s="48">
        <f>D76+D75+D73+D71+D69</f>
        <v>2032623</v>
      </c>
      <c r="E68" s="48">
        <f>E76+E75+E73+E71+E69</f>
        <v>2956357</v>
      </c>
      <c r="F68" s="48">
        <f>F76+F73+F71+F69</f>
        <v>2405446</v>
      </c>
      <c r="G68" s="48">
        <f>G76+G75+G73+G71+G69</f>
        <v>2461128</v>
      </c>
      <c r="H68" s="48">
        <f>H78+H76+H75+H73+H71+H69</f>
        <v>2774578</v>
      </c>
      <c r="I68" s="48">
        <f>I78+I76+I73+I71+I69</f>
        <v>2787733</v>
      </c>
      <c r="J68" s="48">
        <f>J78+J76+J73+J71+J69</f>
        <v>2769794</v>
      </c>
      <c r="K68" s="48">
        <f>K78+K76+K73+K71+K69</f>
        <v>2770000</v>
      </c>
      <c r="L68" s="48">
        <f>L78+L76+L73+L71+L69</f>
        <v>2772000</v>
      </c>
      <c r="M68" s="48">
        <f>M78+M76+M75+M73+M71+M69</f>
        <v>2774000</v>
      </c>
      <c r="N68" s="48">
        <f>N78+N76+N73+N71+N69</f>
        <v>2776000</v>
      </c>
      <c r="O68" s="50"/>
    </row>
    <row r="69" spans="1:15" ht="58.5">
      <c r="A69" s="13">
        <v>57</v>
      </c>
      <c r="B69" s="63" t="s">
        <v>38</v>
      </c>
      <c r="C69" s="44">
        <f t="shared" ref="C69:C77" si="20">SUM(D69:N69)</f>
        <v>10035608</v>
      </c>
      <c r="D69" s="44">
        <v>822623</v>
      </c>
      <c r="E69" s="44">
        <v>827321</v>
      </c>
      <c r="F69" s="44">
        <v>870822</v>
      </c>
      <c r="G69" s="44">
        <f>G70</f>
        <v>870144</v>
      </c>
      <c r="H69" s="44">
        <v>948061</v>
      </c>
      <c r="I69" s="44">
        <f>I70</f>
        <v>948870</v>
      </c>
      <c r="J69" s="44">
        <f>J70</f>
        <v>947767</v>
      </c>
      <c r="K69" s="44">
        <v>950000</v>
      </c>
      <c r="L69" s="44">
        <v>950000</v>
      </c>
      <c r="M69" s="44">
        <v>950000</v>
      </c>
      <c r="N69" s="44">
        <v>950000</v>
      </c>
      <c r="O69" s="110" t="s">
        <v>52</v>
      </c>
    </row>
    <row r="70" spans="1:15" ht="19.5">
      <c r="A70" s="13">
        <v>58</v>
      </c>
      <c r="B70" s="47" t="s">
        <v>18</v>
      </c>
      <c r="C70" s="60">
        <f t="shared" si="20"/>
        <v>10035608</v>
      </c>
      <c r="D70" s="60">
        <v>822623</v>
      </c>
      <c r="E70" s="60">
        <f>827297+24</f>
        <v>827321</v>
      </c>
      <c r="F70" s="60">
        <v>870822</v>
      </c>
      <c r="G70" s="60">
        <v>870144</v>
      </c>
      <c r="H70" s="60">
        <v>948061</v>
      </c>
      <c r="I70" s="60">
        <v>948870</v>
      </c>
      <c r="J70" s="60">
        <v>947767</v>
      </c>
      <c r="K70" s="60">
        <v>950000</v>
      </c>
      <c r="L70" s="60">
        <v>950000</v>
      </c>
      <c r="M70" s="60">
        <v>950000</v>
      </c>
      <c r="N70" s="60">
        <v>950000</v>
      </c>
      <c r="O70" s="58"/>
    </row>
    <row r="71" spans="1:15" ht="58.5">
      <c r="A71" s="13">
        <v>59</v>
      </c>
      <c r="B71" s="65" t="s">
        <v>39</v>
      </c>
      <c r="C71" s="44">
        <f t="shared" si="20"/>
        <v>10681092.359999999</v>
      </c>
      <c r="D71" s="44">
        <v>1150000</v>
      </c>
      <c r="E71" s="44">
        <v>1742436.36</v>
      </c>
      <c r="F71" s="44">
        <f>725253-20000</f>
        <v>705253</v>
      </c>
      <c r="G71" s="44">
        <f>G72</f>
        <v>724000</v>
      </c>
      <c r="H71" s="44">
        <f t="shared" ref="H71:J71" si="21">H72</f>
        <v>917660</v>
      </c>
      <c r="I71" s="44">
        <f t="shared" si="21"/>
        <v>927754</v>
      </c>
      <c r="J71" s="44">
        <f t="shared" si="21"/>
        <v>913989</v>
      </c>
      <c r="K71" s="44">
        <f>K72</f>
        <v>900000</v>
      </c>
      <c r="L71" s="44">
        <f>L72</f>
        <v>900000</v>
      </c>
      <c r="M71" s="44">
        <f>M72</f>
        <v>900000</v>
      </c>
      <c r="N71" s="44">
        <f>N72</f>
        <v>900000</v>
      </c>
      <c r="O71" s="46">
        <v>29</v>
      </c>
    </row>
    <row r="72" spans="1:15" ht="19.5">
      <c r="A72" s="13">
        <v>60</v>
      </c>
      <c r="B72" s="47" t="s">
        <v>7</v>
      </c>
      <c r="C72" s="60">
        <f t="shared" si="20"/>
        <v>10681092.359999999</v>
      </c>
      <c r="D72" s="60">
        <v>1150000</v>
      </c>
      <c r="E72" s="60">
        <v>1742436.36</v>
      </c>
      <c r="F72" s="60">
        <v>705253</v>
      </c>
      <c r="G72" s="60">
        <v>724000</v>
      </c>
      <c r="H72" s="60">
        <v>917660</v>
      </c>
      <c r="I72" s="60">
        <v>927754</v>
      </c>
      <c r="J72" s="60">
        <v>913989</v>
      </c>
      <c r="K72" s="60">
        <v>900000</v>
      </c>
      <c r="L72" s="60">
        <v>900000</v>
      </c>
      <c r="M72" s="60">
        <v>900000</v>
      </c>
      <c r="N72" s="60">
        <v>900000</v>
      </c>
      <c r="O72" s="50"/>
    </row>
    <row r="73" spans="1:15" ht="58.5">
      <c r="A73" s="13">
        <v>61</v>
      </c>
      <c r="B73" s="63" t="s">
        <v>40</v>
      </c>
      <c r="C73" s="44">
        <f t="shared" si="20"/>
        <v>483880</v>
      </c>
      <c r="D73" s="44">
        <v>60000</v>
      </c>
      <c r="E73" s="44">
        <v>63600</v>
      </c>
      <c r="F73" s="44">
        <v>40000</v>
      </c>
      <c r="G73" s="44">
        <v>40000</v>
      </c>
      <c r="H73" s="44">
        <v>40000</v>
      </c>
      <c r="I73" s="44">
        <f>I74</f>
        <v>40440</v>
      </c>
      <c r="J73" s="44">
        <f>J74</f>
        <v>39840</v>
      </c>
      <c r="K73" s="44">
        <v>40000</v>
      </c>
      <c r="L73" s="44">
        <v>40000</v>
      </c>
      <c r="M73" s="44">
        <v>40000</v>
      </c>
      <c r="N73" s="44">
        <v>40000</v>
      </c>
      <c r="O73" s="100">
        <v>33</v>
      </c>
    </row>
    <row r="74" spans="1:15" ht="19.5">
      <c r="A74" s="13">
        <v>62</v>
      </c>
      <c r="B74" s="47" t="s">
        <v>7</v>
      </c>
      <c r="C74" s="60">
        <f t="shared" si="20"/>
        <v>483880</v>
      </c>
      <c r="D74" s="60">
        <v>60000</v>
      </c>
      <c r="E74" s="60">
        <v>63600</v>
      </c>
      <c r="F74" s="60">
        <v>40000</v>
      </c>
      <c r="G74" s="60">
        <v>40000</v>
      </c>
      <c r="H74" s="60">
        <v>40000</v>
      </c>
      <c r="I74" s="60">
        <v>40440</v>
      </c>
      <c r="J74" s="60">
        <v>39840</v>
      </c>
      <c r="K74" s="60">
        <v>40000</v>
      </c>
      <c r="L74" s="60">
        <v>40000</v>
      </c>
      <c r="M74" s="60">
        <v>40000</v>
      </c>
      <c r="N74" s="60">
        <v>40000</v>
      </c>
      <c r="O74" s="58"/>
    </row>
    <row r="75" spans="1:15" ht="60" customHeight="1">
      <c r="A75" s="13">
        <v>63</v>
      </c>
      <c r="B75" s="101" t="s">
        <v>44</v>
      </c>
      <c r="C75" s="102">
        <f t="shared" si="20"/>
        <v>212999.64</v>
      </c>
      <c r="D75" s="44">
        <v>0</v>
      </c>
      <c r="E75" s="102">
        <v>212999.64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58"/>
    </row>
    <row r="76" spans="1:15" ht="118.5" customHeight="1">
      <c r="A76" s="19">
        <v>64</v>
      </c>
      <c r="B76" s="103" t="s">
        <v>43</v>
      </c>
      <c r="C76" s="104">
        <f t="shared" si="20"/>
        <v>7806079</v>
      </c>
      <c r="D76" s="44">
        <v>0</v>
      </c>
      <c r="E76" s="44">
        <v>110000</v>
      </c>
      <c r="F76" s="44">
        <f>769371+20000</f>
        <v>789371</v>
      </c>
      <c r="G76" s="44">
        <f>G77</f>
        <v>826984</v>
      </c>
      <c r="H76" s="44">
        <v>868857</v>
      </c>
      <c r="I76" s="44">
        <v>870669</v>
      </c>
      <c r="J76" s="44">
        <v>868198</v>
      </c>
      <c r="K76" s="44">
        <v>868000</v>
      </c>
      <c r="L76" s="44">
        <v>868000</v>
      </c>
      <c r="M76" s="44">
        <v>868000</v>
      </c>
      <c r="N76" s="44">
        <v>868000</v>
      </c>
      <c r="O76" s="58" t="s">
        <v>53</v>
      </c>
    </row>
    <row r="77" spans="1:15" ht="26.25" customHeight="1">
      <c r="A77" s="19">
        <v>65</v>
      </c>
      <c r="B77" s="105" t="s">
        <v>7</v>
      </c>
      <c r="C77" s="60">
        <f t="shared" si="20"/>
        <v>7806079</v>
      </c>
      <c r="D77" s="60">
        <f>D76</f>
        <v>0</v>
      </c>
      <c r="E77" s="60">
        <f>E76</f>
        <v>110000</v>
      </c>
      <c r="F77" s="60">
        <v>789371</v>
      </c>
      <c r="G77" s="60">
        <v>826984</v>
      </c>
      <c r="H77" s="60">
        <v>868857</v>
      </c>
      <c r="I77" s="60">
        <v>870669</v>
      </c>
      <c r="J77" s="60">
        <v>868198</v>
      </c>
      <c r="K77" s="60">
        <v>868000</v>
      </c>
      <c r="L77" s="60">
        <v>868000</v>
      </c>
      <c r="M77" s="60">
        <v>868000</v>
      </c>
      <c r="N77" s="60">
        <v>868000</v>
      </c>
      <c r="O77" s="58"/>
    </row>
    <row r="78" spans="1:15" ht="81" customHeight="1">
      <c r="A78" s="19">
        <v>66</v>
      </c>
      <c r="B78" s="92" t="s">
        <v>42</v>
      </c>
      <c r="C78" s="44">
        <f>N78+M78+L78+K78+J78+I78+H78</f>
        <v>60000</v>
      </c>
      <c r="D78" s="44" t="s">
        <v>22</v>
      </c>
      <c r="E78" s="44" t="s">
        <v>22</v>
      </c>
      <c r="F78" s="44" t="s">
        <v>22</v>
      </c>
      <c r="G78" s="44" t="s">
        <v>22</v>
      </c>
      <c r="H78" s="44">
        <v>0</v>
      </c>
      <c r="I78" s="44">
        <v>0</v>
      </c>
      <c r="J78" s="44">
        <v>0</v>
      </c>
      <c r="K78" s="44">
        <v>12000</v>
      </c>
      <c r="L78" s="44">
        <v>14000</v>
      </c>
      <c r="M78" s="44">
        <v>16000</v>
      </c>
      <c r="N78" s="44">
        <v>18000</v>
      </c>
      <c r="O78" s="58" t="s">
        <v>54</v>
      </c>
    </row>
    <row r="79" spans="1:15" ht="37.5" hidden="1">
      <c r="A79" s="13">
        <v>48</v>
      </c>
      <c r="B79" s="20" t="s">
        <v>19</v>
      </c>
      <c r="C79" s="22">
        <v>110000</v>
      </c>
      <c r="D79" s="21"/>
      <c r="E79" s="15" t="s">
        <v>20</v>
      </c>
      <c r="F79" s="15">
        <f>523889+158214</f>
        <v>682103</v>
      </c>
      <c r="G79" s="14">
        <v>754210</v>
      </c>
      <c r="H79" s="15"/>
      <c r="I79" s="15"/>
      <c r="J79" s="15"/>
      <c r="K79" s="15"/>
      <c r="L79" s="15"/>
      <c r="M79" s="15"/>
      <c r="N79" s="15"/>
      <c r="O79" s="17"/>
    </row>
    <row r="80" spans="1:15" ht="56.25" hidden="1">
      <c r="A80" s="13">
        <v>49</v>
      </c>
      <c r="B80" s="20" t="s">
        <v>21</v>
      </c>
      <c r="C80" s="22"/>
      <c r="D80" s="21"/>
      <c r="E80" s="15">
        <v>2566</v>
      </c>
      <c r="F80" s="15">
        <v>89000</v>
      </c>
      <c r="G80" s="14">
        <v>754210</v>
      </c>
      <c r="H80" s="15"/>
      <c r="I80" s="15"/>
      <c r="J80" s="15"/>
      <c r="K80" s="15"/>
      <c r="L80" s="15"/>
      <c r="M80" s="15"/>
      <c r="N80" s="15"/>
      <c r="O80" s="17"/>
    </row>
    <row r="81" spans="1:15" ht="18.75">
      <c r="A81" s="18"/>
      <c r="B81" s="20"/>
      <c r="C81" s="31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6"/>
    </row>
    <row r="82" spans="1:15" ht="18.75" hidden="1">
      <c r="A82" s="13"/>
      <c r="B82" s="20"/>
      <c r="C82" s="31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6"/>
    </row>
  </sheetData>
  <autoFilter ref="A9:O74">
    <filterColumn colId="10"/>
    <filterColumn colId="11"/>
    <filterColumn colId="12"/>
    <filterColumn colId="13"/>
  </autoFilter>
  <mergeCells count="13">
    <mergeCell ref="I4:O4"/>
    <mergeCell ref="I6:O6"/>
    <mergeCell ref="I5:O5"/>
    <mergeCell ref="O10:O11"/>
    <mergeCell ref="C81:C82"/>
    <mergeCell ref="B48:O48"/>
    <mergeCell ref="B32:O32"/>
    <mergeCell ref="B17:O17"/>
    <mergeCell ref="B66:O66"/>
    <mergeCell ref="A7:O7"/>
    <mergeCell ref="A10:A11"/>
    <mergeCell ref="B10:B11"/>
    <mergeCell ref="C10:J10"/>
  </mergeCells>
  <phoneticPr fontId="6" type="noConversion"/>
  <pageMargins left="0.39370078740157483" right="0.39370078740157483" top="0.78740157480314965" bottom="0.78740157480314965" header="0.31496062992125984" footer="0.31496062992125984"/>
  <pageSetup paperSize="9" scale="42" fitToHeight="0" orientation="landscape" horizontalDpi="180" verticalDpi="180" r:id="rId1"/>
  <rowBreaks count="2" manualBreakCount="2">
    <brk id="34" max="10" man="1"/>
    <brk id="5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 ГП (6)</vt:lpstr>
      <vt:lpstr>'ФОРМА  ГП (6)'!Заголовки_для_печати</vt:lpstr>
      <vt:lpstr>'ФОРМА  ГП (6)'!Область_печати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Лаптева Н.В.</dc:creator>
  <cp:lastModifiedBy>Ирина Шишкина</cp:lastModifiedBy>
  <cp:revision/>
  <cp:lastPrinted>2018-01-10T09:12:17Z</cp:lastPrinted>
  <dcterms:created xsi:type="dcterms:W3CDTF">2013-09-27T11:14:47Z</dcterms:created>
  <dcterms:modified xsi:type="dcterms:W3CDTF">2018-01-10T09:57:14Z</dcterms:modified>
</cp:coreProperties>
</file>