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90" yWindow="450" windowWidth="15480" windowHeight="9270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(6)'!$A$9:$K$67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(6)'!$A$1:$K$73</definedName>
  </definedNames>
  <calcPr calcId="125725"/>
</workbook>
</file>

<file path=xl/calcChain.xml><?xml version="1.0" encoding="utf-8"?>
<calcChain xmlns="http://schemas.openxmlformats.org/spreadsheetml/2006/main">
  <c r="G69" i="4"/>
  <c r="I46"/>
  <c r="I45" s="1"/>
  <c r="H46"/>
  <c r="J46"/>
  <c r="J45" s="1"/>
  <c r="I49"/>
  <c r="J49"/>
  <c r="H49"/>
  <c r="H45"/>
  <c r="H32"/>
  <c r="I32"/>
  <c r="J32"/>
  <c r="G45"/>
  <c r="G46"/>
  <c r="G49"/>
  <c r="G32"/>
  <c r="F45" l="1"/>
  <c r="H38"/>
  <c r="I38"/>
  <c r="J38"/>
  <c r="C19"/>
  <c r="C21"/>
  <c r="G18"/>
  <c r="H18"/>
  <c r="F18"/>
  <c r="C15"/>
  <c r="F13"/>
  <c r="F16"/>
  <c r="J60"/>
  <c r="H16"/>
  <c r="H60"/>
  <c r="I60"/>
  <c r="H47"/>
  <c r="I47"/>
  <c r="J47"/>
  <c r="J31" l="1"/>
  <c r="H35"/>
  <c r="I35"/>
  <c r="J35"/>
  <c r="H33"/>
  <c r="H31" s="1"/>
  <c r="I33"/>
  <c r="I31" s="1"/>
  <c r="J33"/>
  <c r="G64"/>
  <c r="G62"/>
  <c r="H69"/>
  <c r="I69"/>
  <c r="J69"/>
  <c r="H64"/>
  <c r="I64"/>
  <c r="J64"/>
  <c r="I52"/>
  <c r="J52"/>
  <c r="H52"/>
  <c r="G47"/>
  <c r="J20"/>
  <c r="I20"/>
  <c r="H24"/>
  <c r="H22" s="1"/>
  <c r="G33"/>
  <c r="E32"/>
  <c r="D32"/>
  <c r="F69"/>
  <c r="F60" s="1"/>
  <c r="F64"/>
  <c r="F36"/>
  <c r="F35" s="1"/>
  <c r="I24" l="1"/>
  <c r="J24" s="1"/>
  <c r="J18"/>
  <c r="J16"/>
  <c r="F61"/>
  <c r="F32"/>
  <c r="I18"/>
  <c r="C18" s="1"/>
  <c r="C20"/>
  <c r="I16"/>
  <c r="I22"/>
  <c r="J23"/>
  <c r="H13"/>
  <c r="J22" l="1"/>
  <c r="J13"/>
  <c r="I13"/>
  <c r="L15"/>
  <c r="G16"/>
  <c r="G52"/>
  <c r="G35"/>
  <c r="G31" s="1"/>
  <c r="G22"/>
  <c r="C16" l="1"/>
  <c r="G13"/>
  <c r="G60"/>
  <c r="F25"/>
  <c r="F31" l="1"/>
  <c r="F71"/>
  <c r="E31"/>
  <c r="E45"/>
  <c r="E60"/>
  <c r="D70"/>
  <c r="C70"/>
  <c r="E70"/>
  <c r="C53"/>
  <c r="E61"/>
  <c r="C61" s="1"/>
  <c r="E63"/>
  <c r="C63" s="1"/>
  <c r="C36"/>
  <c r="C35"/>
  <c r="C62"/>
  <c r="C64"/>
  <c r="C65"/>
  <c r="C66"/>
  <c r="C52"/>
  <c r="C56"/>
  <c r="C55"/>
  <c r="C38"/>
  <c r="C39"/>
  <c r="C41"/>
  <c r="C43"/>
  <c r="C22"/>
  <c r="C23"/>
  <c r="C24"/>
  <c r="C26"/>
  <c r="C25"/>
  <c r="D1"/>
  <c r="F1"/>
  <c r="E1"/>
  <c r="C67"/>
  <c r="D13"/>
  <c r="E14" l="1"/>
  <c r="C31"/>
  <c r="C32"/>
  <c r="C60"/>
  <c r="E13" l="1"/>
  <c r="C13" s="1"/>
  <c r="C14"/>
</calcChain>
</file>

<file path=xl/sharedStrings.xml><?xml version="1.0" encoding="utf-8"?>
<sst xmlns="http://schemas.openxmlformats.org/spreadsheetml/2006/main" count="93" uniqueCount="50">
  <si>
    <t>ПЛАН МЕРОПРИЯТИЙ 
по выполнению муниципальной программы
"Развитие культуры в городском округе Нижняя Салда до 2020 года"</t>
  </si>
  <si>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</si>
  <si>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</si>
  <si>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</si>
  <si>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</si>
  <si>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</si>
  <si>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</si>
  <si>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</si>
  <si>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</si>
  <si>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</si>
  <si>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</si>
  <si>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всего по подпрограмме 1</t>
  </si>
  <si>
    <t>4,5,6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</si>
  <si>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</si>
  <si>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</si>
  <si>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 xml:space="preserve">Мероприятие 2. Капитальный ремонт учреждений культуры </t>
  </si>
  <si>
    <t>Мероприятие3. Погашение кредиторской задолженности</t>
  </si>
  <si>
    <t>Подпрограмма 2. Развитие музейной деятельности</t>
  </si>
  <si>
    <t>всего по подпрограмме 2</t>
  </si>
  <si>
    <t>Мероприятие 3. Организация деятельности муниципального бюджетного учреждения "Нижнесалдинский музей", приобретение и хранение музейных предметов и музейных коллекций, всего, из них:</t>
  </si>
  <si>
    <t>Мероприятие 4. Информатизация муниципального бюджетного учреждения "Нижнесалдинский музей",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</si>
  <si>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10,11,12</t>
  </si>
  <si>
    <t>Мероприятие 5. Капитальный ремонт музея</t>
  </si>
  <si>
    <t>Мероприятие 6. Погашение кредит.задолженности прошлых лет</t>
  </si>
  <si>
    <t>Подпрограмма 3. Развитие библиотечной деятельности</t>
  </si>
  <si>
    <t>всего по подпрограмме 3</t>
  </si>
  <si>
    <t>Мероприятие 7.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</si>
  <si>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8.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</si>
  <si>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17,18,19,20</t>
  </si>
  <si>
    <t>Мероприятие 9. Погашение кредит.задолженности прошлых лет</t>
  </si>
  <si>
    <t>Мероприятие10. Капитальный ремонт муниципального учреждения "Центральная городская библиотека"</t>
  </si>
  <si>
    <t>Мероприятие 11.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</si>
  <si>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18,19,20</t>
  </si>
  <si>
    <t>Подпрограмма 4. Обеспечение реализации муниципальной программы "Развитие культуры в городском округе Нижняя Салда до 2020 года"</t>
  </si>
  <si>
    <t>Всего по подпрограмме 4</t>
  </si>
  <si>
    <t>Мероприятие8. Обеспечение деятельности аппарата управления культуры, всего, из них:</t>
  </si>
  <si>
    <t>местный  бюджет</t>
  </si>
  <si>
    <t>Мероприятие 9. Городские мероприятия в сфере культуры, всего, из них:</t>
  </si>
  <si>
    <t>4,9,18</t>
  </si>
  <si>
    <t>Мероприятие 10.  Сохранение, использование популяризация объектов культурного наследия</t>
  </si>
  <si>
    <r>
      <rPr>
        <b/>
        <sz val="14"/>
        <rFont val="Times New Roman"/>
        <family val="1"/>
        <charset val="204"/>
      </rPr>
      <t>Мероприятие 11</t>
    </r>
    <r>
      <rPr>
        <sz val="14"/>
        <rFont val="Times New Roman"/>
        <family val="1"/>
        <charset val="204"/>
      </rPr>
      <t>. Погашение кредиторской задолженности прошлых лет</t>
    </r>
  </si>
  <si>
    <r>
      <t>Мероприятие 12</t>
    </r>
    <r>
      <rPr>
        <sz val="14"/>
        <rFont val="Times New Roman"/>
        <family val="1"/>
        <charset val="204"/>
      </rPr>
      <t>. Обеспечение деятельности муниципальньго казенного учреждения "Централизованная бухгалтерия учреждений культуры" городского округа Нижняя Салда, в том числе</t>
    </r>
  </si>
  <si>
    <t>Мероприятие 12.1.  Расходы на выплаты персоналу казенных учреждений</t>
  </si>
  <si>
    <t>107 434, 00</t>
  </si>
  <si>
    <t>Мероприятие 12.2. Иные закупки товаров, работ и услуг для обеспечения госудасртвенных (муниципальных) нужд</t>
  </si>
  <si>
    <t>Приложение 2  муниципальной программы «Развитие культуры в городском округе Нижняя Салда до 2020 года»</t>
  </si>
  <si>
    <t>х</t>
  </si>
  <si>
    <t>29,30,34</t>
  </si>
  <si>
    <t>23</t>
  </si>
  <si>
    <t>Приложение № 2 к постановлению администрации городского округа Нижняя Салда от  ________ № _____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</si>
</sst>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_-* #,##0.0_р_._-;\-* #,##0.0_р_._-;_-* &quot;-&quot;?_р_._-;_-@_-"/>
    <numFmt numFmtId="168" formatCode="#,##0.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1" fillId="0" borderId="0"/>
    <xf numFmtId="0" fontId="3" fillId="0" borderId="0">
      <alignment vertical="center"/>
    </xf>
    <xf numFmtId="0" fontId="2" fillId="0" borderId="0"/>
    <xf numFmtId="0" fontId="1" fillId="0" borderId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16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166" fontId="5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justify"/>
    </xf>
    <xf numFmtId="49" fontId="8" fillId="0" borderId="0" xfId="0" applyNumberFormat="1" applyFont="1" applyFill="1" applyAlignment="1"/>
    <xf numFmtId="2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left" vertical="justify"/>
    </xf>
    <xf numFmtId="2" fontId="8" fillId="0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justify"/>
    </xf>
    <xf numFmtId="49" fontId="9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/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/>
    <xf numFmtId="166" fontId="8" fillId="0" borderId="5" xfId="0" applyNumberFormat="1" applyFont="1" applyFill="1" applyBorder="1" applyAlignment="1">
      <alignment horizontal="left" vertical="justify"/>
    </xf>
    <xf numFmtId="49" fontId="9" fillId="0" borderId="1" xfId="6" applyNumberFormat="1" applyFont="1" applyFill="1" applyBorder="1" applyAlignment="1">
      <alignment wrapText="1"/>
    </xf>
    <xf numFmtId="0" fontId="9" fillId="0" borderId="1" xfId="6" applyFont="1" applyFill="1" applyBorder="1" applyAlignment="1">
      <alignment wrapText="1"/>
    </xf>
    <xf numFmtId="49" fontId="8" fillId="0" borderId="3" xfId="0" applyNumberFormat="1" applyFont="1" applyFill="1" applyBorder="1" applyAlignment="1"/>
    <xf numFmtId="166" fontId="8" fillId="0" borderId="6" xfId="0" applyNumberFormat="1" applyFont="1" applyFill="1" applyBorder="1" applyAlignment="1">
      <alignment horizontal="left" vertical="justify"/>
    </xf>
    <xf numFmtId="49" fontId="9" fillId="0" borderId="1" xfId="0" applyNumberFormat="1" applyFont="1" applyFill="1" applyBorder="1" applyAlignment="1">
      <alignment horizontal="center"/>
    </xf>
    <xf numFmtId="168" fontId="9" fillId="0" borderId="1" xfId="0" applyNumberFormat="1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vertical="justify"/>
    </xf>
    <xf numFmtId="49" fontId="9" fillId="0" borderId="8" xfId="0" applyNumberFormat="1" applyFont="1" applyFill="1" applyBorder="1" applyAlignment="1">
      <alignment horizontal="left" wrapText="1"/>
    </xf>
    <xf numFmtId="4" fontId="9" fillId="0" borderId="8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left" wrapText="1"/>
    </xf>
    <xf numFmtId="4" fontId="8" fillId="0" borderId="8" xfId="0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4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justify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/>
    <xf numFmtId="49" fontId="8" fillId="0" borderId="1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49" fontId="8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view="pageBreakPreview" topLeftCell="A185" zoomScale="70" zoomScaleNormal="135" zoomScaleSheetLayoutView="70" workbookViewId="0">
      <pane ySplit="420" topLeftCell="A7" activePane="bottomLeft"/>
      <selection activeCell="G185" sqref="G1:G1048576"/>
      <selection pane="bottomLeft" activeCell="C13" sqref="C13"/>
    </sheetView>
  </sheetViews>
  <sheetFormatPr defaultColWidth="8.85546875" defaultRowHeight="15"/>
  <cols>
    <col min="1" max="1" width="6.5703125" style="6" customWidth="1"/>
    <col min="2" max="2" width="54.85546875" style="2" customWidth="1"/>
    <col min="3" max="3" width="22.85546875" style="7" customWidth="1"/>
    <col min="4" max="4" width="19.7109375" style="1" customWidth="1"/>
    <col min="5" max="5" width="21" style="1" customWidth="1"/>
    <col min="6" max="6" width="17.85546875" style="1" customWidth="1"/>
    <col min="7" max="7" width="20.42578125" style="1" customWidth="1"/>
    <col min="8" max="8" width="18.85546875" style="1" customWidth="1"/>
    <col min="9" max="10" width="19.28515625" style="1" customWidth="1"/>
    <col min="11" max="11" width="24.85546875" style="5" customWidth="1"/>
    <col min="12" max="16384" width="8.85546875" style="1"/>
  </cols>
  <sheetData>
    <row r="1" spans="1:12" hidden="1">
      <c r="D1" s="1" t="e">
        <f>D2-#REF!</f>
        <v>#REF!</v>
      </c>
      <c r="E1" s="1" t="e">
        <f>E2-#REF!</f>
        <v>#REF!</v>
      </c>
      <c r="F1" s="1" t="e">
        <f>F2-#REF!</f>
        <v>#REF!</v>
      </c>
    </row>
    <row r="2" spans="1:12" hidden="1">
      <c r="D2" s="1">
        <v>2645246.9</v>
      </c>
      <c r="E2" s="1">
        <v>3154522.395</v>
      </c>
      <c r="F2" s="1">
        <v>3634003.1697499999</v>
      </c>
    </row>
    <row r="3" spans="1:12" hidden="1">
      <c r="D3" s="3"/>
    </row>
    <row r="4" spans="1:12">
      <c r="D4" s="3"/>
      <c r="I4" s="69"/>
      <c r="J4" s="70"/>
      <c r="K4" s="70"/>
    </row>
    <row r="5" spans="1:12" ht="65.25" customHeight="1">
      <c r="D5" s="3"/>
      <c r="E5" s="3"/>
      <c r="F5" s="3"/>
      <c r="I5" s="71" t="s">
        <v>49</v>
      </c>
      <c r="J5" s="71"/>
      <c r="K5" s="71"/>
    </row>
    <row r="6" spans="1:12" ht="87.75" customHeight="1">
      <c r="D6" s="3"/>
      <c r="E6" s="3"/>
      <c r="F6" s="3"/>
      <c r="I6" s="71" t="s">
        <v>45</v>
      </c>
      <c r="J6" s="72"/>
      <c r="K6" s="72"/>
    </row>
    <row r="7" spans="1:12" ht="60" customHeight="1">
      <c r="A7" s="84" t="s">
        <v>0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2" ht="18.75">
      <c r="A8" s="9"/>
      <c r="B8" s="10"/>
      <c r="C8" s="11"/>
      <c r="D8" s="54"/>
      <c r="E8" s="63"/>
      <c r="F8" s="65"/>
      <c r="G8" s="67"/>
      <c r="H8" s="54"/>
      <c r="I8" s="54"/>
      <c r="J8" s="54"/>
      <c r="K8" s="12"/>
    </row>
    <row r="9" spans="1:12" ht="18.75">
      <c r="A9" s="9"/>
      <c r="B9" s="10"/>
      <c r="C9" s="11"/>
      <c r="D9" s="54"/>
      <c r="E9" s="63"/>
      <c r="F9" s="65"/>
      <c r="G9" s="67"/>
      <c r="H9" s="54"/>
      <c r="I9" s="54"/>
      <c r="J9" s="54"/>
      <c r="K9" s="12"/>
    </row>
    <row r="10" spans="1:12" s="4" customFormat="1" ht="71.25" customHeight="1">
      <c r="A10" s="86" t="s">
        <v>1</v>
      </c>
      <c r="B10" s="73" t="s">
        <v>2</v>
      </c>
      <c r="C10" s="88" t="s">
        <v>3</v>
      </c>
      <c r="D10" s="89"/>
      <c r="E10" s="89"/>
      <c r="F10" s="89"/>
      <c r="G10" s="89"/>
      <c r="H10" s="89"/>
      <c r="I10" s="89"/>
      <c r="J10" s="89"/>
      <c r="K10" s="73" t="s">
        <v>4</v>
      </c>
    </row>
    <row r="11" spans="1:12" s="4" customFormat="1" ht="85.5" customHeight="1">
      <c r="A11" s="87"/>
      <c r="B11" s="73"/>
      <c r="C11" s="13" t="s">
        <v>5</v>
      </c>
      <c r="D11" s="57">
        <v>2014</v>
      </c>
      <c r="E11" s="64">
        <v>2015</v>
      </c>
      <c r="F11" s="66">
        <v>2016</v>
      </c>
      <c r="G11" s="68">
        <v>2017</v>
      </c>
      <c r="H11" s="57">
        <v>2018</v>
      </c>
      <c r="I11" s="57">
        <v>2019</v>
      </c>
      <c r="J11" s="57">
        <v>2020</v>
      </c>
      <c r="K11" s="73"/>
    </row>
    <row r="12" spans="1:12" s="4" customFormat="1" ht="23.25" customHeight="1">
      <c r="A12" s="55">
        <v>1</v>
      </c>
      <c r="B12" s="56" t="s">
        <v>6</v>
      </c>
      <c r="C12" s="14">
        <v>3</v>
      </c>
      <c r="D12" s="57">
        <v>4</v>
      </c>
      <c r="E12" s="64">
        <v>5</v>
      </c>
      <c r="F12" s="66">
        <v>6</v>
      </c>
      <c r="G12" s="68">
        <v>7</v>
      </c>
      <c r="H12" s="57">
        <v>8</v>
      </c>
      <c r="I12" s="57">
        <v>9</v>
      </c>
      <c r="J12" s="57">
        <v>10</v>
      </c>
      <c r="K12" s="57">
        <v>11</v>
      </c>
    </row>
    <row r="13" spans="1:12" ht="37.5">
      <c r="A13" s="15">
        <v>1</v>
      </c>
      <c r="B13" s="16" t="s">
        <v>7</v>
      </c>
      <c r="C13" s="17">
        <f>D13+E13+F13+G13+H13+I13+J13</f>
        <v>203239250.75999999</v>
      </c>
      <c r="D13" s="18">
        <f>SUM(D14:D15)</f>
        <v>28856000</v>
      </c>
      <c r="E13" s="18">
        <f>E14+E15</f>
        <v>25643738.759999998</v>
      </c>
      <c r="F13" s="18">
        <f>F14+F15+F16</f>
        <v>28622072</v>
      </c>
      <c r="G13" s="18">
        <f>G14+G16</f>
        <v>31895000</v>
      </c>
      <c r="H13" s="18">
        <f t="shared" ref="H13:J13" si="0">H14+H16</f>
        <v>29307480</v>
      </c>
      <c r="I13" s="18">
        <f t="shared" si="0"/>
        <v>29407480</v>
      </c>
      <c r="J13" s="18">
        <f t="shared" si="0"/>
        <v>29507480</v>
      </c>
      <c r="K13" s="19"/>
    </row>
    <row r="14" spans="1:12" ht="19.5">
      <c r="A14" s="15">
        <v>2</v>
      </c>
      <c r="B14" s="20" t="s">
        <v>8</v>
      </c>
      <c r="C14" s="59">
        <f>D14+E14+F14+G14+H14+I14+J14</f>
        <v>194826114.75999999</v>
      </c>
      <c r="D14" s="90">
        <v>28856000</v>
      </c>
      <c r="E14" s="90">
        <f>E18+E31+E45-E57+E60</f>
        <v>25629138.759999998</v>
      </c>
      <c r="F14" s="90">
        <v>26243536</v>
      </c>
      <c r="G14" s="90">
        <v>30540000</v>
      </c>
      <c r="H14" s="90">
        <v>27852480</v>
      </c>
      <c r="I14" s="90">
        <v>27852480</v>
      </c>
      <c r="J14" s="90">
        <v>27852480</v>
      </c>
      <c r="K14" s="23"/>
    </row>
    <row r="15" spans="1:12" ht="18.75">
      <c r="A15" s="15">
        <v>3</v>
      </c>
      <c r="B15" s="20" t="s">
        <v>9</v>
      </c>
      <c r="C15" s="17">
        <f>D15+E15+F15+G15+H15+I15+J15</f>
        <v>1247536</v>
      </c>
      <c r="D15" s="22">
        <v>0</v>
      </c>
      <c r="E15" s="22">
        <v>14600</v>
      </c>
      <c r="F15" s="22">
        <v>1232936</v>
      </c>
      <c r="G15" s="18">
        <v>0</v>
      </c>
      <c r="H15" s="22">
        <v>0</v>
      </c>
      <c r="I15" s="22">
        <v>0</v>
      </c>
      <c r="J15" s="22">
        <v>0</v>
      </c>
      <c r="K15" s="23"/>
      <c r="L15" s="1">
        <f>30601000-30600999</f>
        <v>1</v>
      </c>
    </row>
    <row r="16" spans="1:12" ht="18.75">
      <c r="A16" s="15"/>
      <c r="B16" s="20" t="s">
        <v>13</v>
      </c>
      <c r="C16" s="17">
        <f>F16+G16+H16+I16+J16</f>
        <v>7165600</v>
      </c>
      <c r="D16" s="22" t="s">
        <v>46</v>
      </c>
      <c r="E16" s="22" t="s">
        <v>46</v>
      </c>
      <c r="F16" s="22">
        <f>F20+F33+F47</f>
        <v>1145600</v>
      </c>
      <c r="G16" s="22">
        <f>G20+G28+G37+G40+G54+G51</f>
        <v>1355000</v>
      </c>
      <c r="H16" s="22">
        <f t="shared" ref="H16:J16" si="1">H20+H28+H37+H40+H54+H51</f>
        <v>1455000</v>
      </c>
      <c r="I16" s="22">
        <f t="shared" si="1"/>
        <v>1555000</v>
      </c>
      <c r="J16" s="22">
        <f t="shared" si="1"/>
        <v>1655000</v>
      </c>
      <c r="K16" s="23"/>
    </row>
    <row r="17" spans="1:11" ht="28.9" customHeight="1">
      <c r="A17" s="15">
        <v>8</v>
      </c>
      <c r="B17" s="75" t="s">
        <v>10</v>
      </c>
      <c r="C17" s="76"/>
      <c r="D17" s="76"/>
      <c r="E17" s="76"/>
      <c r="F17" s="76"/>
      <c r="G17" s="76"/>
      <c r="H17" s="76"/>
      <c r="I17" s="76"/>
      <c r="J17" s="76"/>
      <c r="K17" s="77"/>
    </row>
    <row r="18" spans="1:11" s="8" customFormat="1" ht="28.9" customHeight="1">
      <c r="A18" s="15">
        <v>9</v>
      </c>
      <c r="B18" s="53" t="s">
        <v>11</v>
      </c>
      <c r="C18" s="17">
        <f>D18+E18+F18+G18+H18+I18+J18</f>
        <v>105021173.12</v>
      </c>
      <c r="D18" s="17">
        <v>18635600.359999999</v>
      </c>
      <c r="E18" s="17">
        <v>13297681.76</v>
      </c>
      <c r="F18" s="17">
        <f>F19+F20+F21</f>
        <v>17290836</v>
      </c>
      <c r="G18" s="17">
        <f t="shared" ref="G18:J18" si="2">G19+G20+G21</f>
        <v>14689576</v>
      </c>
      <c r="H18" s="17">
        <f t="shared" si="2"/>
        <v>13602493</v>
      </c>
      <c r="I18" s="17">
        <f t="shared" si="2"/>
        <v>13702493</v>
      </c>
      <c r="J18" s="17">
        <f t="shared" si="2"/>
        <v>13802493</v>
      </c>
      <c r="K18" s="24" t="s">
        <v>12</v>
      </c>
    </row>
    <row r="19" spans="1:11" ht="19.5">
      <c r="A19" s="15">
        <v>10</v>
      </c>
      <c r="B19" s="60" t="s">
        <v>8</v>
      </c>
      <c r="C19" s="17">
        <f t="shared" ref="C19:C21" si="3">D19+E19+F19+G19+H19+I19+J19</f>
        <v>97288237.120000005</v>
      </c>
      <c r="D19" s="59">
        <v>18635600.359999999</v>
      </c>
      <c r="E19" s="59">
        <v>13297681.76</v>
      </c>
      <c r="F19" s="59">
        <v>14957900</v>
      </c>
      <c r="G19" s="59">
        <v>13489576</v>
      </c>
      <c r="H19" s="59">
        <v>12302493</v>
      </c>
      <c r="I19" s="59">
        <v>12302493</v>
      </c>
      <c r="J19" s="59">
        <v>12302493</v>
      </c>
      <c r="K19" s="25"/>
    </row>
    <row r="20" spans="1:11" ht="18.75">
      <c r="A20" s="15">
        <v>11</v>
      </c>
      <c r="B20" s="26" t="s">
        <v>13</v>
      </c>
      <c r="C20" s="17">
        <f>F20+G20+H20+I20+J20</f>
        <v>6500000</v>
      </c>
      <c r="D20" s="21" t="s">
        <v>46</v>
      </c>
      <c r="E20" s="21" t="s">
        <v>46</v>
      </c>
      <c r="F20" s="21">
        <v>1100000</v>
      </c>
      <c r="G20" s="21">
        <v>1200000</v>
      </c>
      <c r="H20" s="21">
        <v>1300000</v>
      </c>
      <c r="I20" s="21">
        <f>1300000+100000</f>
        <v>1400000</v>
      </c>
      <c r="J20" s="21">
        <f>1400000+100000</f>
        <v>1500000</v>
      </c>
      <c r="K20" s="27"/>
    </row>
    <row r="21" spans="1:11" ht="18.75">
      <c r="A21" s="15">
        <v>12</v>
      </c>
      <c r="B21" s="26" t="s">
        <v>9</v>
      </c>
      <c r="C21" s="17">
        <f t="shared" si="3"/>
        <v>1232936</v>
      </c>
      <c r="D21" s="21">
        <v>0</v>
      </c>
      <c r="E21" s="21">
        <v>0</v>
      </c>
      <c r="F21" s="21">
        <v>1232936</v>
      </c>
      <c r="G21" s="21">
        <v>0</v>
      </c>
      <c r="H21" s="21">
        <v>0</v>
      </c>
      <c r="I21" s="21">
        <v>0</v>
      </c>
      <c r="J21" s="21">
        <v>0</v>
      </c>
      <c r="K21" s="27"/>
    </row>
    <row r="22" spans="1:11" ht="56.25">
      <c r="A22" s="15">
        <v>12</v>
      </c>
      <c r="B22" s="28" t="s">
        <v>14</v>
      </c>
      <c r="C22" s="17">
        <f t="shared" ref="C22:C26" si="4">D22+E22+F22+G22+H22+I22+J22</f>
        <v>89342259</v>
      </c>
      <c r="D22" s="17">
        <v>11635600</v>
      </c>
      <c r="E22" s="17">
        <v>11047704</v>
      </c>
      <c r="F22" s="17">
        <v>11361900</v>
      </c>
      <c r="G22" s="17">
        <f>G23+G24</f>
        <v>14489576</v>
      </c>
      <c r="H22" s="17">
        <f>H23+H24</f>
        <v>13502493</v>
      </c>
      <c r="I22" s="17">
        <f t="shared" ref="I22:J22" si="5">I23+I24</f>
        <v>13602493</v>
      </c>
      <c r="J22" s="17">
        <f t="shared" si="5"/>
        <v>13702493</v>
      </c>
      <c r="K22" s="25" t="s">
        <v>12</v>
      </c>
    </row>
    <row r="23" spans="1:11" ht="18.75">
      <c r="A23" s="15">
        <v>13</v>
      </c>
      <c r="B23" s="20" t="s">
        <v>8</v>
      </c>
      <c r="C23" s="17">
        <f t="shared" si="4"/>
        <v>84342259</v>
      </c>
      <c r="D23" s="21">
        <v>11635600</v>
      </c>
      <c r="E23" s="21">
        <v>11047704</v>
      </c>
      <c r="F23" s="21">
        <v>11361900</v>
      </c>
      <c r="G23" s="21">
        <v>13389576</v>
      </c>
      <c r="H23" s="21">
        <v>12302493</v>
      </c>
      <c r="I23" s="21">
        <v>12302493</v>
      </c>
      <c r="J23" s="21">
        <f>I23</f>
        <v>12302493</v>
      </c>
      <c r="K23" s="25"/>
    </row>
    <row r="24" spans="1:11" ht="18.75">
      <c r="A24" s="15">
        <v>14</v>
      </c>
      <c r="B24" s="26" t="s">
        <v>13</v>
      </c>
      <c r="C24" s="17">
        <f t="shared" si="4"/>
        <v>5000000</v>
      </c>
      <c r="D24" s="21">
        <v>0</v>
      </c>
      <c r="E24" s="21">
        <v>0</v>
      </c>
      <c r="F24" s="21">
        <v>0</v>
      </c>
      <c r="G24" s="21">
        <v>1100000</v>
      </c>
      <c r="H24" s="21">
        <f>G24+100000</f>
        <v>1200000</v>
      </c>
      <c r="I24" s="21">
        <f t="shared" ref="I24:J24" si="6">H24+100000</f>
        <v>1300000</v>
      </c>
      <c r="J24" s="21">
        <f t="shared" si="6"/>
        <v>1400000</v>
      </c>
      <c r="K24" s="27"/>
    </row>
    <row r="25" spans="1:11" ht="50.25" customHeight="1">
      <c r="A25" s="15">
        <v>15</v>
      </c>
      <c r="B25" s="29" t="s">
        <v>15</v>
      </c>
      <c r="C25" s="17">
        <f t="shared" si="4"/>
        <v>11828936</v>
      </c>
      <c r="D25" s="17">
        <v>7000000</v>
      </c>
      <c r="E25" s="17">
        <v>0</v>
      </c>
      <c r="F25" s="17">
        <f>3596000+1232936</f>
        <v>4828936</v>
      </c>
      <c r="G25" s="17">
        <v>0</v>
      </c>
      <c r="H25" s="17">
        <v>0</v>
      </c>
      <c r="I25" s="17">
        <v>0</v>
      </c>
      <c r="J25" s="17">
        <v>0</v>
      </c>
      <c r="K25" s="25"/>
    </row>
    <row r="26" spans="1:11" ht="18.75">
      <c r="A26" s="15">
        <v>16</v>
      </c>
      <c r="B26" s="30" t="s">
        <v>8</v>
      </c>
      <c r="C26" s="17">
        <f t="shared" si="4"/>
        <v>10696000</v>
      </c>
      <c r="D26" s="21">
        <v>7000000</v>
      </c>
      <c r="E26" s="21">
        <v>0</v>
      </c>
      <c r="F26" s="21">
        <v>3596000</v>
      </c>
      <c r="G26" s="21">
        <v>100000</v>
      </c>
      <c r="H26" s="21">
        <v>0</v>
      </c>
      <c r="I26" s="21">
        <v>0</v>
      </c>
      <c r="J26" s="21">
        <v>0</v>
      </c>
      <c r="K26" s="31"/>
    </row>
    <row r="27" spans="1:11" ht="18.75">
      <c r="A27" s="15">
        <v>17</v>
      </c>
      <c r="B27" s="26" t="s">
        <v>9</v>
      </c>
      <c r="C27" s="17">
        <v>0</v>
      </c>
      <c r="D27" s="21">
        <v>0</v>
      </c>
      <c r="E27" s="21">
        <v>0</v>
      </c>
      <c r="F27" s="21">
        <v>1232936</v>
      </c>
      <c r="G27" s="21">
        <v>0</v>
      </c>
      <c r="H27" s="21">
        <v>0</v>
      </c>
      <c r="I27" s="21">
        <v>0</v>
      </c>
      <c r="J27" s="21">
        <v>0</v>
      </c>
      <c r="K27" s="31"/>
    </row>
    <row r="28" spans="1:11" ht="18.75">
      <c r="A28" s="15">
        <v>18</v>
      </c>
      <c r="B28" s="26" t="s">
        <v>13</v>
      </c>
      <c r="C28" s="17">
        <v>0</v>
      </c>
      <c r="D28" s="21" t="s">
        <v>46</v>
      </c>
      <c r="E28" s="21" t="s">
        <v>46</v>
      </c>
      <c r="F28" s="21">
        <v>0</v>
      </c>
      <c r="G28" s="21">
        <v>100000</v>
      </c>
      <c r="H28" s="21">
        <v>100000</v>
      </c>
      <c r="I28" s="21">
        <v>100000</v>
      </c>
      <c r="J28" s="21">
        <v>100000</v>
      </c>
      <c r="K28" s="31"/>
    </row>
    <row r="29" spans="1:11" ht="36.75" customHeight="1">
      <c r="A29" s="15"/>
      <c r="B29" s="51" t="s">
        <v>16</v>
      </c>
      <c r="C29" s="17">
        <v>2249977.7599999998</v>
      </c>
      <c r="D29" s="21">
        <v>0</v>
      </c>
      <c r="E29" s="21">
        <v>2249977.7599999998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19"/>
    </row>
    <row r="30" spans="1:11" ht="25.5" customHeight="1">
      <c r="A30" s="15">
        <v>18</v>
      </c>
      <c r="B30" s="78" t="s">
        <v>17</v>
      </c>
      <c r="C30" s="79"/>
      <c r="D30" s="79"/>
      <c r="E30" s="79"/>
      <c r="F30" s="79"/>
      <c r="G30" s="79"/>
      <c r="H30" s="79"/>
      <c r="I30" s="79"/>
      <c r="J30" s="79"/>
      <c r="K30" s="80"/>
    </row>
    <row r="31" spans="1:11" s="8" customFormat="1" ht="18.75">
      <c r="A31" s="15">
        <v>19</v>
      </c>
      <c r="B31" s="32" t="s">
        <v>18</v>
      </c>
      <c r="C31" s="17">
        <f>D31+E31+F31+G31+H31+I31+J31</f>
        <v>23774908.73</v>
      </c>
      <c r="D31" s="17">
        <v>2284705.73</v>
      </c>
      <c r="E31" s="17">
        <f>E35+E38+E41</f>
        <v>2471964</v>
      </c>
      <c r="F31" s="17">
        <f>F35+F38+F41</f>
        <v>2008276</v>
      </c>
      <c r="G31" s="17">
        <f>G35+G38+G41</f>
        <v>6919808</v>
      </c>
      <c r="H31" s="17">
        <f>H32+H33</f>
        <v>6312185</v>
      </c>
      <c r="I31" s="17">
        <f t="shared" ref="I31:J31" si="7">I32+I33</f>
        <v>1888985</v>
      </c>
      <c r="J31" s="17">
        <f t="shared" si="7"/>
        <v>1888985</v>
      </c>
      <c r="K31" s="32"/>
    </row>
    <row r="32" spans="1:11" s="8" customFormat="1" ht="19.5">
      <c r="A32" s="15"/>
      <c r="B32" s="32" t="s">
        <v>8</v>
      </c>
      <c r="C32" s="59">
        <f>C36+C39+C41+C43</f>
        <v>23714908.73</v>
      </c>
      <c r="D32" s="59">
        <f>D36+D39+D41+D43</f>
        <v>2284705.73</v>
      </c>
      <c r="E32" s="59">
        <f>E36+E39+E41</f>
        <v>2471964</v>
      </c>
      <c r="F32" s="59">
        <f>F36+F39</f>
        <v>2008276</v>
      </c>
      <c r="G32" s="59">
        <f>G36+G41</f>
        <v>6904808</v>
      </c>
      <c r="H32" s="59">
        <f t="shared" ref="H32:J32" si="8">H36+H41</f>
        <v>6297185</v>
      </c>
      <c r="I32" s="59">
        <f t="shared" si="8"/>
        <v>1873985</v>
      </c>
      <c r="J32" s="59">
        <f t="shared" si="8"/>
        <v>1873985</v>
      </c>
      <c r="K32" s="32"/>
    </row>
    <row r="33" spans="1:11" s="8" customFormat="1" ht="18.75">
      <c r="A33" s="15"/>
      <c r="B33" s="32" t="s">
        <v>13</v>
      </c>
      <c r="C33" s="17"/>
      <c r="D33" s="17" t="s">
        <v>46</v>
      </c>
      <c r="E33" s="21" t="s">
        <v>46</v>
      </c>
      <c r="F33" s="21">
        <v>15000</v>
      </c>
      <c r="G33" s="21">
        <f>G37+G40</f>
        <v>15000</v>
      </c>
      <c r="H33" s="21">
        <f t="shared" ref="H33:J33" si="9">H37+H40</f>
        <v>15000</v>
      </c>
      <c r="I33" s="21">
        <f t="shared" si="9"/>
        <v>15000</v>
      </c>
      <c r="J33" s="21">
        <f t="shared" si="9"/>
        <v>15000</v>
      </c>
      <c r="K33" s="32"/>
    </row>
    <row r="34" spans="1:11" s="8" customFormat="1" ht="18.75">
      <c r="A34" s="15"/>
      <c r="B34" s="32" t="s">
        <v>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32"/>
    </row>
    <row r="35" spans="1:11" ht="105" customHeight="1">
      <c r="A35" s="15">
        <v>20</v>
      </c>
      <c r="B35" s="28" t="s">
        <v>19</v>
      </c>
      <c r="C35" s="17">
        <f t="shared" ref="C35:C43" si="10">D35+E35+F35+G35+H35+I35+J35</f>
        <v>13354611</v>
      </c>
      <c r="D35" s="17">
        <v>1449598</v>
      </c>
      <c r="E35" s="17">
        <v>2199974</v>
      </c>
      <c r="F35" s="17">
        <f>F36</f>
        <v>2000276</v>
      </c>
      <c r="G35" s="17">
        <f>G36+G37</f>
        <v>2061808</v>
      </c>
      <c r="H35" s="17">
        <f t="shared" ref="H35:J35" si="11">H36+H37</f>
        <v>1880985</v>
      </c>
      <c r="I35" s="17">
        <f t="shared" si="11"/>
        <v>1880985</v>
      </c>
      <c r="J35" s="17">
        <f t="shared" si="11"/>
        <v>1880985</v>
      </c>
      <c r="K35" s="19">
        <v>8.9</v>
      </c>
    </row>
    <row r="36" spans="1:11" ht="22.5" customHeight="1">
      <c r="A36" s="15">
        <v>21</v>
      </c>
      <c r="B36" s="20" t="s">
        <v>8</v>
      </c>
      <c r="C36" s="33">
        <f t="shared" si="10"/>
        <v>13326611</v>
      </c>
      <c r="D36" s="21">
        <v>1449598</v>
      </c>
      <c r="E36" s="17">
        <v>2199974</v>
      </c>
      <c r="F36" s="21">
        <f>1961740+38536</f>
        <v>2000276</v>
      </c>
      <c r="G36" s="21">
        <v>2054808</v>
      </c>
      <c r="H36" s="21">
        <v>1873985</v>
      </c>
      <c r="I36" s="21">
        <v>1873985</v>
      </c>
      <c r="J36" s="21">
        <v>1873985</v>
      </c>
      <c r="K36" s="23"/>
    </row>
    <row r="37" spans="1:11" ht="22.5" customHeight="1">
      <c r="A37" s="15"/>
      <c r="B37" s="20" t="s">
        <v>13</v>
      </c>
      <c r="C37" s="33">
        <v>7000</v>
      </c>
      <c r="D37" s="21">
        <v>0</v>
      </c>
      <c r="E37" s="17" t="s">
        <v>46</v>
      </c>
      <c r="F37" s="21">
        <v>8000</v>
      </c>
      <c r="G37" s="21">
        <v>7000</v>
      </c>
      <c r="H37" s="21">
        <v>7000</v>
      </c>
      <c r="I37" s="21">
        <v>7000</v>
      </c>
      <c r="J37" s="21">
        <v>7000</v>
      </c>
      <c r="K37" s="23"/>
    </row>
    <row r="38" spans="1:11" ht="138" customHeight="1">
      <c r="A38" s="15">
        <v>22</v>
      </c>
      <c r="B38" s="28" t="s">
        <v>20</v>
      </c>
      <c r="C38" s="17">
        <f t="shared" si="10"/>
        <v>300000</v>
      </c>
      <c r="D38" s="17">
        <v>100000</v>
      </c>
      <c r="E38" s="17">
        <v>160000</v>
      </c>
      <c r="F38" s="21">
        <v>8000</v>
      </c>
      <c r="G38" s="17">
        <v>8000</v>
      </c>
      <c r="H38" s="17">
        <f t="shared" ref="H38:J38" si="12">H39+H40</f>
        <v>8000</v>
      </c>
      <c r="I38" s="17">
        <f t="shared" si="12"/>
        <v>8000</v>
      </c>
      <c r="J38" s="17">
        <f t="shared" si="12"/>
        <v>8000</v>
      </c>
      <c r="K38" s="19">
        <v>8.9</v>
      </c>
    </row>
    <row r="39" spans="1:11" ht="18.75">
      <c r="A39" s="15">
        <v>23</v>
      </c>
      <c r="B39" s="20" t="s">
        <v>8</v>
      </c>
      <c r="C39" s="17">
        <f t="shared" si="10"/>
        <v>268000</v>
      </c>
      <c r="D39" s="21">
        <v>100000</v>
      </c>
      <c r="E39" s="21">
        <v>160000</v>
      </c>
      <c r="F39" s="21">
        <v>8000</v>
      </c>
      <c r="G39" s="21">
        <v>0</v>
      </c>
      <c r="H39" s="21">
        <v>0</v>
      </c>
      <c r="I39" s="21">
        <v>0</v>
      </c>
      <c r="J39" s="21">
        <v>0</v>
      </c>
      <c r="K39" s="19" t="s">
        <v>21</v>
      </c>
    </row>
    <row r="40" spans="1:11" ht="18.75">
      <c r="A40" s="15"/>
      <c r="B40" s="20" t="s">
        <v>13</v>
      </c>
      <c r="C40" s="17">
        <v>8000</v>
      </c>
      <c r="D40" s="21">
        <v>0</v>
      </c>
      <c r="E40" s="21" t="s">
        <v>46</v>
      </c>
      <c r="F40" s="17">
        <v>0</v>
      </c>
      <c r="G40" s="21">
        <v>8000</v>
      </c>
      <c r="H40" s="21">
        <v>8000</v>
      </c>
      <c r="I40" s="21">
        <v>8000</v>
      </c>
      <c r="J40" s="21">
        <v>8000</v>
      </c>
      <c r="K40" s="19"/>
    </row>
    <row r="41" spans="1:11" ht="36" customHeight="1">
      <c r="A41" s="15">
        <v>24</v>
      </c>
      <c r="B41" s="16" t="s">
        <v>22</v>
      </c>
      <c r="C41" s="17">
        <f t="shared" si="10"/>
        <v>10043190</v>
      </c>
      <c r="D41" s="21">
        <v>658000</v>
      </c>
      <c r="E41" s="21">
        <v>111990</v>
      </c>
      <c r="F41" s="17">
        <v>0</v>
      </c>
      <c r="G41" s="21">
        <v>4850000</v>
      </c>
      <c r="H41" s="21">
        <v>4423200</v>
      </c>
      <c r="I41" s="17">
        <v>0</v>
      </c>
      <c r="J41" s="17">
        <v>0</v>
      </c>
      <c r="K41" s="19"/>
    </row>
    <row r="42" spans="1:11" ht="36" customHeight="1">
      <c r="A42" s="15"/>
      <c r="B42" s="61" t="s">
        <v>8</v>
      </c>
      <c r="C42" s="17"/>
      <c r="D42" s="21">
        <v>658000</v>
      </c>
      <c r="E42" s="21">
        <v>111990</v>
      </c>
      <c r="F42" s="21">
        <v>0</v>
      </c>
      <c r="G42" s="21">
        <v>4850000</v>
      </c>
      <c r="H42" s="21">
        <v>0</v>
      </c>
      <c r="I42" s="21">
        <v>0</v>
      </c>
      <c r="J42" s="21">
        <v>0</v>
      </c>
      <c r="K42" s="19"/>
    </row>
    <row r="43" spans="1:11" ht="36.75" customHeight="1">
      <c r="A43" s="15">
        <v>25</v>
      </c>
      <c r="B43" s="28" t="s">
        <v>23</v>
      </c>
      <c r="C43" s="17">
        <f t="shared" si="10"/>
        <v>77107.73</v>
      </c>
      <c r="D43" s="34">
        <v>77107.73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23"/>
    </row>
    <row r="44" spans="1:11" ht="27" customHeight="1">
      <c r="A44" s="15">
        <v>26</v>
      </c>
      <c r="B44" s="75" t="s">
        <v>24</v>
      </c>
      <c r="C44" s="76"/>
      <c r="D44" s="76"/>
      <c r="E44" s="76"/>
      <c r="F44" s="76"/>
      <c r="G44" s="76"/>
      <c r="H44" s="76"/>
      <c r="I44" s="76"/>
      <c r="J44" s="76"/>
      <c r="K44" s="77"/>
    </row>
    <row r="45" spans="1:11" s="8" customFormat="1" ht="18.75">
      <c r="A45" s="15">
        <v>27</v>
      </c>
      <c r="B45" s="53" t="s">
        <v>25</v>
      </c>
      <c r="C45" s="17">
        <v>49215136.909999996</v>
      </c>
      <c r="D45" s="17">
        <v>5932670.9100000001</v>
      </c>
      <c r="E45" s="17">
        <f>E49+E52+E57</f>
        <v>6917736</v>
      </c>
      <c r="F45" s="17">
        <f>F46+F47</f>
        <v>6902514</v>
      </c>
      <c r="G45" s="17">
        <f>G46+G47</f>
        <v>7724488</v>
      </c>
      <c r="H45" s="17">
        <f t="shared" ref="H45:J45" si="13">H46+H47</f>
        <v>7048253</v>
      </c>
      <c r="I45" s="17">
        <f t="shared" si="13"/>
        <v>11471453</v>
      </c>
      <c r="J45" s="17">
        <f t="shared" si="13"/>
        <v>7048253</v>
      </c>
      <c r="K45" s="35"/>
    </row>
    <row r="46" spans="1:11" s="8" customFormat="1" ht="19.5">
      <c r="A46" s="15"/>
      <c r="B46" s="62" t="s">
        <v>8</v>
      </c>
      <c r="C46" s="59">
        <v>46029888</v>
      </c>
      <c r="D46" s="59">
        <v>5814036</v>
      </c>
      <c r="E46" s="59">
        <v>6725638</v>
      </c>
      <c r="F46" s="59">
        <v>6871914</v>
      </c>
      <c r="G46" s="59">
        <f>G50+G53</f>
        <v>7684488</v>
      </c>
      <c r="H46" s="59">
        <f>H50+H53</f>
        <v>7008253</v>
      </c>
      <c r="I46" s="59">
        <f>I50+I53+I56</f>
        <v>11431453</v>
      </c>
      <c r="J46" s="59">
        <f t="shared" ref="H46:J46" si="14">J50+J53</f>
        <v>7008253</v>
      </c>
      <c r="K46" s="35"/>
    </row>
    <row r="47" spans="1:11" s="8" customFormat="1" ht="18.75">
      <c r="A47" s="15"/>
      <c r="B47" s="58" t="s">
        <v>13</v>
      </c>
      <c r="C47" s="17">
        <v>0</v>
      </c>
      <c r="D47" s="17" t="s">
        <v>46</v>
      </c>
      <c r="E47" s="17" t="s">
        <v>46</v>
      </c>
      <c r="F47" s="17">
        <v>30600</v>
      </c>
      <c r="G47" s="17">
        <f>G51+G54</f>
        <v>40000</v>
      </c>
      <c r="H47" s="17">
        <f t="shared" ref="H47:J47" si="15">H51+H54</f>
        <v>40000</v>
      </c>
      <c r="I47" s="17">
        <f t="shared" si="15"/>
        <v>40000</v>
      </c>
      <c r="J47" s="17">
        <f t="shared" si="15"/>
        <v>40000</v>
      </c>
      <c r="K47" s="35"/>
    </row>
    <row r="48" spans="1:11" s="8" customFormat="1" ht="18.75">
      <c r="A48" s="15"/>
      <c r="B48" s="58" t="s">
        <v>9</v>
      </c>
      <c r="C48" s="17"/>
      <c r="D48" s="17"/>
      <c r="E48" s="17"/>
      <c r="F48" s="17"/>
      <c r="G48" s="17">
        <v>0</v>
      </c>
      <c r="H48" s="21">
        <v>0</v>
      </c>
      <c r="I48" s="21">
        <v>0</v>
      </c>
      <c r="J48" s="21">
        <v>0</v>
      </c>
      <c r="K48" s="35"/>
    </row>
    <row r="49" spans="1:11" ht="91.5" customHeight="1">
      <c r="A49" s="15">
        <v>28</v>
      </c>
      <c r="B49" s="28" t="s">
        <v>26</v>
      </c>
      <c r="C49" s="17">
        <v>46029888</v>
      </c>
      <c r="D49" s="17">
        <v>5814036</v>
      </c>
      <c r="E49" s="17">
        <v>6725638</v>
      </c>
      <c r="F49" s="17">
        <v>6774914</v>
      </c>
      <c r="G49" s="17">
        <f>G50+G51</f>
        <v>7571488</v>
      </c>
      <c r="H49" s="17">
        <f>H50+H51</f>
        <v>6905637</v>
      </c>
      <c r="I49" s="17">
        <f t="shared" ref="I49:J49" si="16">I50+I51</f>
        <v>6905637</v>
      </c>
      <c r="J49" s="17">
        <f t="shared" si="16"/>
        <v>6905637</v>
      </c>
      <c r="K49" s="19">
        <v>14</v>
      </c>
    </row>
    <row r="50" spans="1:11" ht="18.75">
      <c r="A50" s="15">
        <v>29</v>
      </c>
      <c r="B50" s="20" t="s">
        <v>8</v>
      </c>
      <c r="C50" s="17">
        <v>46029888</v>
      </c>
      <c r="D50" s="17">
        <v>5814036</v>
      </c>
      <c r="E50" s="17">
        <v>6725638</v>
      </c>
      <c r="F50" s="17">
        <v>6774914</v>
      </c>
      <c r="G50" s="17">
        <v>7566488</v>
      </c>
      <c r="H50" s="17">
        <v>6900637</v>
      </c>
      <c r="I50" s="17">
        <v>6900637</v>
      </c>
      <c r="J50" s="17">
        <v>6900637</v>
      </c>
      <c r="K50" s="23"/>
    </row>
    <row r="51" spans="1:11" ht="18.75">
      <c r="A51" s="15"/>
      <c r="B51" s="20" t="s">
        <v>13</v>
      </c>
      <c r="C51" s="17">
        <v>0</v>
      </c>
      <c r="D51" s="21">
        <v>0</v>
      </c>
      <c r="E51" s="21" t="s">
        <v>46</v>
      </c>
      <c r="F51" s="21">
        <v>0</v>
      </c>
      <c r="G51" s="21">
        <v>5000</v>
      </c>
      <c r="H51" s="21">
        <v>5000</v>
      </c>
      <c r="I51" s="21">
        <v>5000</v>
      </c>
      <c r="J51" s="21">
        <v>5000</v>
      </c>
      <c r="K51" s="23"/>
    </row>
    <row r="52" spans="1:11" ht="198" customHeight="1">
      <c r="A52" s="15">
        <v>30</v>
      </c>
      <c r="B52" s="29" t="s">
        <v>27</v>
      </c>
      <c r="C52" s="17">
        <f t="shared" ref="C52:C56" si="17">D52+E52+F52+G52+H52+I52+J52</f>
        <v>855346</v>
      </c>
      <c r="D52" s="17">
        <v>0</v>
      </c>
      <c r="E52" s="17">
        <v>177498</v>
      </c>
      <c r="F52" s="17">
        <v>97000</v>
      </c>
      <c r="G52" s="17">
        <f>G53+G54</f>
        <v>153000</v>
      </c>
      <c r="H52" s="17">
        <f>H53+H54</f>
        <v>142616</v>
      </c>
      <c r="I52" s="17">
        <f t="shared" ref="I52:J52" si="18">I53+I54</f>
        <v>142616</v>
      </c>
      <c r="J52" s="17">
        <f t="shared" si="18"/>
        <v>142616</v>
      </c>
      <c r="K52" s="19" t="s">
        <v>28</v>
      </c>
    </row>
    <row r="53" spans="1:11" ht="18.75">
      <c r="A53" s="15">
        <v>31</v>
      </c>
      <c r="B53" s="20" t="s">
        <v>8</v>
      </c>
      <c r="C53" s="17">
        <f t="shared" si="17"/>
        <v>715346</v>
      </c>
      <c r="D53" s="21">
        <v>0</v>
      </c>
      <c r="E53" s="21">
        <v>177498</v>
      </c>
      <c r="F53" s="21">
        <v>97000</v>
      </c>
      <c r="G53" s="21">
        <v>118000</v>
      </c>
      <c r="H53" s="21">
        <v>107616</v>
      </c>
      <c r="I53" s="21">
        <v>107616</v>
      </c>
      <c r="J53" s="21">
        <v>107616</v>
      </c>
      <c r="K53" s="23"/>
    </row>
    <row r="54" spans="1:11" ht="18.75">
      <c r="A54" s="15"/>
      <c r="B54" s="20" t="s">
        <v>13</v>
      </c>
      <c r="C54" s="17">
        <v>0</v>
      </c>
      <c r="D54" s="36">
        <v>0</v>
      </c>
      <c r="E54" s="21" t="s">
        <v>46</v>
      </c>
      <c r="F54" s="21">
        <v>0</v>
      </c>
      <c r="G54" s="21">
        <v>35000</v>
      </c>
      <c r="H54" s="21">
        <v>35000</v>
      </c>
      <c r="I54" s="21">
        <v>35000</v>
      </c>
      <c r="J54" s="21">
        <v>35000</v>
      </c>
      <c r="K54" s="23"/>
    </row>
    <row r="55" spans="1:11" ht="37.5">
      <c r="A55" s="15">
        <v>32</v>
      </c>
      <c r="B55" s="28" t="s">
        <v>29</v>
      </c>
      <c r="C55" s="17">
        <f t="shared" si="17"/>
        <v>118634.91</v>
      </c>
      <c r="D55" s="34">
        <v>118634.91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9"/>
    </row>
    <row r="56" spans="1:11" ht="56.25">
      <c r="A56" s="15">
        <v>33</v>
      </c>
      <c r="B56" s="16" t="s">
        <v>30</v>
      </c>
      <c r="C56" s="17">
        <f t="shared" si="17"/>
        <v>4423200</v>
      </c>
      <c r="D56" s="36">
        <v>0</v>
      </c>
      <c r="E56" s="21">
        <v>0</v>
      </c>
      <c r="F56" s="21">
        <v>0</v>
      </c>
      <c r="G56" s="21">
        <v>0</v>
      </c>
      <c r="H56" s="21">
        <v>0</v>
      </c>
      <c r="I56" s="21">
        <v>4423200</v>
      </c>
      <c r="J56" s="21">
        <v>0</v>
      </c>
      <c r="K56" s="19" t="s">
        <v>47</v>
      </c>
    </row>
    <row r="57" spans="1:11" ht="135" customHeight="1">
      <c r="A57" s="15">
        <v>34</v>
      </c>
      <c r="B57" s="37" t="s">
        <v>31</v>
      </c>
      <c r="C57" s="17">
        <v>14600</v>
      </c>
      <c r="D57" s="36">
        <v>0</v>
      </c>
      <c r="E57" s="17">
        <v>14600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19" t="s">
        <v>32</v>
      </c>
    </row>
    <row r="58" spans="1:11" ht="18.75">
      <c r="A58" s="15">
        <v>35</v>
      </c>
      <c r="B58" s="38" t="s">
        <v>9</v>
      </c>
      <c r="C58" s="39">
        <v>14600</v>
      </c>
      <c r="D58" s="40">
        <v>0</v>
      </c>
      <c r="E58" s="21">
        <v>14600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23"/>
    </row>
    <row r="59" spans="1:11" ht="18.75">
      <c r="A59" s="15">
        <v>36</v>
      </c>
      <c r="B59" s="81" t="s">
        <v>33</v>
      </c>
      <c r="C59" s="82"/>
      <c r="D59" s="82"/>
      <c r="E59" s="82"/>
      <c r="F59" s="82"/>
      <c r="G59" s="82"/>
      <c r="H59" s="82"/>
      <c r="I59" s="82"/>
      <c r="J59" s="82"/>
      <c r="K59" s="83"/>
    </row>
    <row r="60" spans="1:11" s="8" customFormat="1" ht="18.75">
      <c r="A60" s="15">
        <v>37</v>
      </c>
      <c r="B60" s="16" t="s">
        <v>34</v>
      </c>
      <c r="C60" s="17">
        <f>D60+E60+F60+G60+H60+I60+J60</f>
        <v>16589201</v>
      </c>
      <c r="D60" s="17">
        <v>2032623</v>
      </c>
      <c r="E60" s="17">
        <f>E62+E64+E66+E68+E69</f>
        <v>2956357.0000000005</v>
      </c>
      <c r="F60" s="17">
        <f>F62+F64+F66+F68+F69</f>
        <v>2405446</v>
      </c>
      <c r="G60" s="17">
        <f>G61</f>
        <v>2461128</v>
      </c>
      <c r="H60" s="17">
        <f t="shared" ref="H60:J60" si="19">H61</f>
        <v>2244549</v>
      </c>
      <c r="I60" s="17">
        <f t="shared" si="19"/>
        <v>2244549</v>
      </c>
      <c r="J60" s="17">
        <f t="shared" si="19"/>
        <v>2244549</v>
      </c>
      <c r="K60" s="41"/>
    </row>
    <row r="61" spans="1:11" ht="19.5">
      <c r="A61" s="15">
        <v>38</v>
      </c>
      <c r="B61" s="20" t="s">
        <v>8</v>
      </c>
      <c r="C61" s="59">
        <f t="shared" ref="C61:C67" si="20">D61+E61+F61+G61+H61+I61+J61</f>
        <v>16589201</v>
      </c>
      <c r="D61" s="59">
        <v>2032623</v>
      </c>
      <c r="E61" s="59">
        <f>E62+E64+E66+E68+E69</f>
        <v>2956357.0000000005</v>
      </c>
      <c r="F61" s="59">
        <f>F62+F64+F66+F68+F69</f>
        <v>2405446</v>
      </c>
      <c r="G61" s="59">
        <v>2461128</v>
      </c>
      <c r="H61" s="59">
        <v>2244549</v>
      </c>
      <c r="I61" s="59">
        <v>2244549</v>
      </c>
      <c r="J61" s="59">
        <v>2244549</v>
      </c>
      <c r="K61" s="23"/>
    </row>
    <row r="62" spans="1:11" ht="56.25">
      <c r="A62" s="15">
        <v>39</v>
      </c>
      <c r="B62" s="28" t="s">
        <v>35</v>
      </c>
      <c r="C62" s="17">
        <f t="shared" si="20"/>
        <v>5871019</v>
      </c>
      <c r="D62" s="17">
        <v>822623</v>
      </c>
      <c r="E62" s="17">
        <v>827321</v>
      </c>
      <c r="F62" s="17">
        <v>870822</v>
      </c>
      <c r="G62" s="17">
        <f>G63</f>
        <v>870144</v>
      </c>
      <c r="H62" s="17">
        <v>826703</v>
      </c>
      <c r="I62" s="17">
        <v>826703</v>
      </c>
      <c r="J62" s="17">
        <v>826703</v>
      </c>
      <c r="K62" s="19">
        <v>23</v>
      </c>
    </row>
    <row r="63" spans="1:11" ht="18.75">
      <c r="A63" s="15">
        <v>40</v>
      </c>
      <c r="B63" s="20" t="s">
        <v>36</v>
      </c>
      <c r="C63" s="17">
        <f t="shared" si="20"/>
        <v>5871019</v>
      </c>
      <c r="D63" s="21">
        <v>822623</v>
      </c>
      <c r="E63" s="21">
        <f>827297+24</f>
        <v>827321</v>
      </c>
      <c r="F63" s="21">
        <v>870822</v>
      </c>
      <c r="G63" s="21">
        <v>870144</v>
      </c>
      <c r="H63" s="21">
        <v>826703</v>
      </c>
      <c r="I63" s="21">
        <v>826703</v>
      </c>
      <c r="J63" s="21">
        <v>826703</v>
      </c>
      <c r="K63" s="25"/>
    </row>
    <row r="64" spans="1:11" ht="37.5">
      <c r="A64" s="15">
        <v>41</v>
      </c>
      <c r="B64" s="29" t="s">
        <v>37</v>
      </c>
      <c r="C64" s="17">
        <f t="shared" si="20"/>
        <v>6095157.3600000003</v>
      </c>
      <c r="D64" s="17">
        <v>1150000</v>
      </c>
      <c r="E64" s="17">
        <v>1742436.36</v>
      </c>
      <c r="F64" s="17">
        <f>725253-20000</f>
        <v>705253</v>
      </c>
      <c r="G64" s="17">
        <f>G65</f>
        <v>724000</v>
      </c>
      <c r="H64" s="17">
        <f t="shared" ref="H64:J64" si="21">H65</f>
        <v>591156</v>
      </c>
      <c r="I64" s="17">
        <f t="shared" si="21"/>
        <v>591156</v>
      </c>
      <c r="J64" s="17">
        <f t="shared" si="21"/>
        <v>591156</v>
      </c>
      <c r="K64" s="19" t="s">
        <v>38</v>
      </c>
    </row>
    <row r="65" spans="1:11" ht="18.75">
      <c r="A65" s="15">
        <v>42</v>
      </c>
      <c r="B65" s="20" t="s">
        <v>8</v>
      </c>
      <c r="C65" s="17">
        <f t="shared" si="20"/>
        <v>6095157.3600000003</v>
      </c>
      <c r="D65" s="21">
        <v>1150000</v>
      </c>
      <c r="E65" s="21">
        <v>1742436.36</v>
      </c>
      <c r="F65" s="21">
        <v>705253</v>
      </c>
      <c r="G65" s="21">
        <v>724000</v>
      </c>
      <c r="H65" s="21">
        <v>591156</v>
      </c>
      <c r="I65" s="21">
        <v>591156</v>
      </c>
      <c r="J65" s="21">
        <v>591156</v>
      </c>
      <c r="K65" s="23"/>
    </row>
    <row r="66" spans="1:11" ht="56.25">
      <c r="A66" s="15">
        <v>43</v>
      </c>
      <c r="B66" s="28" t="s">
        <v>39</v>
      </c>
      <c r="C66" s="17">
        <f t="shared" si="20"/>
        <v>313040</v>
      </c>
      <c r="D66" s="17">
        <v>60000</v>
      </c>
      <c r="E66" s="17">
        <v>63600</v>
      </c>
      <c r="F66" s="17">
        <v>40000</v>
      </c>
      <c r="G66" s="17">
        <v>40000</v>
      </c>
      <c r="H66" s="17">
        <v>36480</v>
      </c>
      <c r="I66" s="17">
        <v>36480</v>
      </c>
      <c r="J66" s="17">
        <v>36480</v>
      </c>
      <c r="K66" s="19">
        <v>35</v>
      </c>
    </row>
    <row r="67" spans="1:11" ht="18.75">
      <c r="A67" s="15">
        <v>44</v>
      </c>
      <c r="B67" s="20" t="s">
        <v>8</v>
      </c>
      <c r="C67" s="17">
        <f t="shared" si="20"/>
        <v>313040</v>
      </c>
      <c r="D67" s="21">
        <v>60000</v>
      </c>
      <c r="E67" s="21">
        <v>63600</v>
      </c>
      <c r="F67" s="21">
        <v>40000</v>
      </c>
      <c r="G67" s="21">
        <v>40000</v>
      </c>
      <c r="H67" s="21">
        <v>36480</v>
      </c>
      <c r="I67" s="21">
        <v>36480</v>
      </c>
      <c r="J67" s="21">
        <v>36480</v>
      </c>
      <c r="K67" s="25"/>
    </row>
    <row r="68" spans="1:11" ht="40.5" customHeight="1">
      <c r="A68" s="15">
        <v>45</v>
      </c>
      <c r="B68" s="42" t="s">
        <v>40</v>
      </c>
      <c r="C68" s="39">
        <v>212999.64</v>
      </c>
      <c r="D68" s="40"/>
      <c r="E68" s="39">
        <v>212999.64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5" t="s">
        <v>48</v>
      </c>
    </row>
    <row r="69" spans="1:11" ht="101.25" customHeight="1">
      <c r="A69" s="43">
        <v>46</v>
      </c>
      <c r="B69" s="44" t="s">
        <v>41</v>
      </c>
      <c r="C69" s="45">
        <v>0</v>
      </c>
      <c r="D69" s="17">
        <v>0</v>
      </c>
      <c r="E69" s="17">
        <v>110000</v>
      </c>
      <c r="F69" s="17">
        <f>769371+20000</f>
        <v>789371</v>
      </c>
      <c r="G69" s="17">
        <f>G70</f>
        <v>826984</v>
      </c>
      <c r="H69" s="17">
        <f t="shared" ref="H69:J69" si="22">H70</f>
        <v>754210</v>
      </c>
      <c r="I69" s="17">
        <f t="shared" si="22"/>
        <v>754210</v>
      </c>
      <c r="J69" s="17">
        <f t="shared" si="22"/>
        <v>754210</v>
      </c>
      <c r="K69" s="25" t="s">
        <v>48</v>
      </c>
    </row>
    <row r="70" spans="1:11" ht="19.149999999999999" customHeight="1">
      <c r="A70" s="43">
        <v>47</v>
      </c>
      <c r="B70" s="46" t="s">
        <v>8</v>
      </c>
      <c r="C70" s="47">
        <f>C69</f>
        <v>0</v>
      </c>
      <c r="D70" s="47">
        <f>D69</f>
        <v>0</v>
      </c>
      <c r="E70" s="21">
        <f>E69</f>
        <v>110000</v>
      </c>
      <c r="F70" s="21">
        <v>769371</v>
      </c>
      <c r="G70" s="21">
        <v>826984</v>
      </c>
      <c r="H70" s="21">
        <v>754210</v>
      </c>
      <c r="I70" s="21">
        <v>754210</v>
      </c>
      <c r="J70" s="21">
        <v>754210</v>
      </c>
      <c r="K70" s="25"/>
    </row>
    <row r="71" spans="1:11" ht="37.5" hidden="1">
      <c r="A71" s="15">
        <v>48</v>
      </c>
      <c r="B71" s="48" t="s">
        <v>42</v>
      </c>
      <c r="C71" s="52">
        <v>110000</v>
      </c>
      <c r="D71" s="49"/>
      <c r="E71" s="21" t="s">
        <v>43</v>
      </c>
      <c r="F71" s="21">
        <f>523889+158214</f>
        <v>682103</v>
      </c>
      <c r="G71" s="17">
        <v>754210</v>
      </c>
      <c r="H71" s="21"/>
      <c r="I71" s="21"/>
      <c r="J71" s="21"/>
      <c r="K71" s="25"/>
    </row>
    <row r="72" spans="1:11" ht="56.25" hidden="1">
      <c r="A72" s="15">
        <v>49</v>
      </c>
      <c r="B72" s="48" t="s">
        <v>44</v>
      </c>
      <c r="C72" s="52"/>
      <c r="D72" s="49"/>
      <c r="E72" s="21">
        <v>2566</v>
      </c>
      <c r="F72" s="21">
        <v>89000</v>
      </c>
      <c r="G72" s="17">
        <v>754210</v>
      </c>
      <c r="H72" s="21"/>
      <c r="I72" s="21"/>
      <c r="J72" s="21"/>
      <c r="K72" s="25"/>
    </row>
    <row r="73" spans="1:11" ht="18.75">
      <c r="A73" s="40"/>
      <c r="B73" s="48"/>
      <c r="C73" s="74"/>
      <c r="D73" s="50"/>
      <c r="E73" s="40"/>
      <c r="F73" s="40"/>
      <c r="G73" s="40"/>
      <c r="H73" s="40"/>
      <c r="I73" s="40"/>
      <c r="J73" s="40"/>
      <c r="K73" s="23"/>
    </row>
    <row r="74" spans="1:11" ht="18.75" hidden="1">
      <c r="A74" s="15"/>
      <c r="B74" s="48"/>
      <c r="C74" s="74"/>
      <c r="D74" s="54"/>
      <c r="E74" s="63"/>
      <c r="F74" s="65"/>
      <c r="G74" s="67"/>
      <c r="H74" s="54"/>
      <c r="I74" s="54"/>
      <c r="J74" s="54"/>
      <c r="K74" s="12"/>
    </row>
  </sheetData>
  <autoFilter ref="A9:K67"/>
  <mergeCells count="13">
    <mergeCell ref="I4:K4"/>
    <mergeCell ref="I6:K6"/>
    <mergeCell ref="I5:K5"/>
    <mergeCell ref="K10:K11"/>
    <mergeCell ref="C73:C74"/>
    <mergeCell ref="B44:K44"/>
    <mergeCell ref="B30:K30"/>
    <mergeCell ref="B17:K17"/>
    <mergeCell ref="B59:K59"/>
    <mergeCell ref="A7:K7"/>
    <mergeCell ref="A10:A11"/>
    <mergeCell ref="B10:B11"/>
    <mergeCell ref="C10:J10"/>
  </mergeCells>
  <phoneticPr fontId="6" type="noConversion"/>
  <pageMargins left="0.78740157480314965" right="0.78740157480314965" top="0.78740157480314965" bottom="0.78740157480314965" header="0.31496062992125984" footer="0.31496062992125984"/>
  <pageSetup paperSize="9" scale="52" fitToHeight="0" orientation="landscape" horizontalDpi="180" verticalDpi="180" r:id="rId1"/>
  <rowBreaks count="2" manualBreakCount="2">
    <brk id="32" max="10" man="1"/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Ирина Шишкина</cp:lastModifiedBy>
  <cp:revision/>
  <cp:lastPrinted>2016-12-26T11:32:57Z</cp:lastPrinted>
  <dcterms:created xsi:type="dcterms:W3CDTF">2013-09-27T11:14:47Z</dcterms:created>
  <dcterms:modified xsi:type="dcterms:W3CDTF">2017-01-11T09:36:55Z</dcterms:modified>
</cp:coreProperties>
</file>