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5480" windowHeight="9660" activeTab="0"/>
  </bookViews>
  <sheets>
    <sheet name="Прил 16 МТ из края" sheetId="1" r:id="rId1"/>
  </sheets>
  <externalReferences>
    <externalReference r:id="rId4"/>
  </externalReferences>
  <definedNames>
    <definedName name="_xlnm.Print_Area" localSheetId="0">'Прил 16 МТ из края'!$B$1:$E$65</definedName>
  </definedNames>
  <calcPr fullCalcOnLoad="1"/>
</workbook>
</file>

<file path=xl/sharedStrings.xml><?xml version="1.0" encoding="utf-8"?>
<sst xmlns="http://schemas.openxmlformats.org/spreadsheetml/2006/main" count="59" uniqueCount="57">
  <si>
    <t xml:space="preserve">Государственная регистрация актов гражданского состояния </t>
  </si>
  <si>
    <t>Образование комиссий по делам несовершеннолетних  и защите их прав и организация их деятельности</t>
  </si>
  <si>
    <t>Администрирование отдельных государственных полномочий по поддержке сельскохозяйственного производства</t>
  </si>
  <si>
    <t>Регистрация и учёт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</si>
  <si>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ВСЕГО</t>
  </si>
  <si>
    <t xml:space="preserve">Дотация из регионального фонда финансовой поддержки муниципальных районов (городских округов) Пермского края </t>
  </si>
  <si>
    <t xml:space="preserve"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посёлках городского типа  по оплате жилого  помещения и  коммунальных услуг </t>
  </si>
  <si>
    <t>Организация  оздоровления и отдыха   детей</t>
  </si>
  <si>
    <t>Реализация муниципальных программ,приоритетных муниципальных проектов в рамках приоритетных региональных пректов, инвестиционных проектов муниципальных образований</t>
  </si>
  <si>
    <t xml:space="preserve">Наименование </t>
  </si>
  <si>
    <t>тыс.руб.</t>
  </si>
  <si>
    <t>ФЦП "Жилище" Подпрограмма "Обеспечение жильём молодых семей"</t>
  </si>
  <si>
    <t>Обеспечение хранения, комплектования, учёта и использования архивных документов государственной части документов архивного фонда Пермского края</t>
  </si>
  <si>
    <t>Составление протоколов об административных правонарушениях</t>
  </si>
  <si>
    <t>Субсидии ,всего</t>
  </si>
  <si>
    <t>в том числе:</t>
  </si>
  <si>
    <t>Дотации, всего</t>
  </si>
  <si>
    <t>Субвенции, всего</t>
  </si>
  <si>
    <t>Иные межбюджетные трансферты, всего</t>
  </si>
  <si>
    <t xml:space="preserve">Приобретение путёвок на санаторно-курортное лечение и оздоровление 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</si>
  <si>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</si>
  <si>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Регулирование тарифов на перевозки пассажиров и багажа автомобильным и городским электрическим транспортом межмуниципальных  маршрутах регулярных перевозок</t>
  </si>
  <si>
    <t xml:space="preserve">Содержание жилых помещений специализированного жилищного фонда для детей-сирот, детей, оставшихся без попечения родителей, лицам из их числа </t>
  </si>
  <si>
    <t xml:space="preserve"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</si>
  <si>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>Строительство (реконструкция), приобретение объектов общественной инфраструктуры муниципального значения для создания дополнительных мест для детей дошкольного возраста</t>
  </si>
  <si>
    <t>Создание и организация деятельности административных комиссий</t>
  </si>
  <si>
    <t>Составление (изменение,дополнение) списков кандидатов в присяжные заседатели федеральных судов общей юрисдикции в Российской Федерации</t>
  </si>
  <si>
    <t>Единая субвенция на выполнение отдельных государственных полномочий в сфере образования</t>
  </si>
  <si>
    <t>Поддержка достижения целевых показателей региональных программ развития агропромышленного комплекса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</si>
  <si>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оставшимся без попечения родителей, лиц из числа детей-сирот и детей, оставшихся без попечения родителей</t>
  </si>
  <si>
    <t>Оргнизация предоставления общедоступного и бесплатного дошкольного, начального общего, основного общего, среднего общего образования  обучающимся с ограниченными возиожностями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</t>
  </si>
  <si>
    <t>Субвенции  на осуществление полномочий по расчёту и предостаавлению дотаций на выравнивание бюджетной обеспеченности поселений</t>
  </si>
  <si>
    <t>Обеспечение жильем отдельных категорий граждан, установленных федеральным законом от 12 января 1995 г. № 5-ФЗ "О ветеранах"</t>
  </si>
  <si>
    <t>Обеспечение жильем отдельных категорий граждан, установленных федеральным закономот 24 ноября 1995 г. № 181-ФЗ "О социальной защите инвалидов в Российской Федерации"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</si>
  <si>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</si>
  <si>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Поддержка достижения целевых показателей региональных программ развития агропромышленного комплекса (расходы, не софинансируемые из федерального бюджета)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</si>
  <si>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</si>
  <si>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Софинансирование проектов инициативного бюджетирования</t>
  </si>
  <si>
    <t>Реализация мероприятий по созданию условий осуществления медицинской деятельности в модульных зданиях</t>
  </si>
  <si>
    <t>Объём межбюджетных трансфертов, получаемых из бюджета Пермского края на 2019-2021 годы</t>
  </si>
  <si>
    <t>Строительство спортивных объектов, устройство спортивных площадок и оснащение объектов спортивным оборудованием и инвентарём для занятий физической культурой и спортом</t>
  </si>
  <si>
    <t>Обеспечение жильём молодых семей ( Предоставление социальных выплат молодым семьям за счёт средств краевого бюджета в размере 10% расчётной (средней) стоимости жилья)</t>
  </si>
  <si>
    <t>Обеспечение условий для развития физической культуры и массового спорта</t>
  </si>
  <si>
    <t xml:space="preserve">Поддержка государственных программ субъектов Российской Федерации и муниципальных программ формирования современной городской среды </t>
  </si>
  <si>
    <t>Оснащение объектов спортивной инфраструктуры спортивно-технологическим оборудованием</t>
  </si>
  <si>
    <t>Строительство распределительных газопроводов на территории МО ПК</t>
  </si>
  <si>
    <t>Обеспечение устойчивого сокращения непригодного для проживания жилого фонда</t>
  </si>
  <si>
    <t>Реализация мероприятий по сносу расселенных жилых домов и нежилых зданий (сооружений)</t>
  </si>
  <si>
    <t>Строительство сетей водоснабжения и обустройство скважины № 6163 в д.Щелканка Ординского района</t>
  </si>
  <si>
    <t>Прочие дотации бюджетам муниципальных районов</t>
  </si>
  <si>
    <t>Компенсация расходов, связанных с формированием эффективной структуры органов местного самоуправления муниципальных образований Пермского края</t>
  </si>
  <si>
    <t>к решению Думы</t>
  </si>
  <si>
    <t>Ординского муниципального округа</t>
  </si>
  <si>
    <t>Призовые выплаты главам и денежное поощрение муниципальных служащих</t>
  </si>
  <si>
    <t>Выплата единовременных премий обучающимся, награжденным знаком отличия Пермского края «Гордость Пермского края»</t>
  </si>
  <si>
    <t>Приложение 7</t>
  </si>
  <si>
    <t>от 30.12.2019 № 67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</si>
</sst>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"/>
    <numFmt numFmtId="173" formatCode="0.0"/>
    <numFmt numFmtId="174" formatCode="#,##0.0"/>
    <numFmt numFmtId="175" formatCode="_-* #,##0.0_р_._-;\-* #,##0.0_р_._-;_-* &quot;-&quot;??_р_._-;_-@_-"/>
    <numFmt numFmtId="176" formatCode="_-* #,##0_р_._-;\-* #,##0_р_._-;_-* &quot;-&quot;??_р_._-;_-@_-"/>
    <numFmt numFmtId="177" formatCode="#,##0.0_ ;\-#,##0.0\ "/>
    <numFmt numFmtId="178" formatCode="_-* #,##0.0_р_._-;\-* #,##0.0_р_._-;_-* &quot;-&quot;?_р_._-;_-@_-"/>
    <numFmt numFmtId="179" formatCode="_-* #,##0.000_р_._-;\-* #,##0.000_р_._-;_-* &quot;-&quot;??_р_._-;_-@_-"/>
    <numFmt numFmtId="180" formatCode="_-* #,##0.0000_р_._-;\-* #,##0.0000_р_._-;_-* &quot;-&quot;??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"/>
    <numFmt numFmtId="186" formatCode="#,##0.0000"/>
    <numFmt numFmtId="187" formatCode="#,##0.00000"/>
    <numFmt numFmtId="188" formatCode="0.0000"/>
    <numFmt numFmtId="189" formatCode="0.000"/>
    <numFmt numFmtId="190" formatCode="[$-FC19]d\ mmmm\ yyyy\ &quot;г.&quot;"/>
    <numFmt numFmtId="191" formatCode="#,##0.00_ ;\-#,##0.00\ "/>
    <numFmt numFmtId="192" formatCode="#,##0.000_ ;\-#,##0.000\ "/>
    <numFmt numFmtId="193" formatCode="#,##0.0000_ ;\-#,##0.0000\ "/>
    <numFmt numFmtId="194" formatCode="#,##0.00000_ ;\-#,##0.00000\ "/>
    <numFmt numFmtId="195" formatCode="#,##0.000000_ ;\-#,##0.000000\ "/>
  </numFmts>
  <fonts count="24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5" fillId="24" borderId="0" xfId="0" applyFont="1" applyFill="1" applyAlignment="1">
      <alignment/>
    </xf>
    <xf numFmtId="0" fontId="2" fillId="24" borderId="10" xfId="0" applyFont="1" applyFill="1" applyBorder="1" applyAlignment="1">
      <alignment horizontal="left"/>
    </xf>
    <xf numFmtId="0" fontId="2" fillId="24" borderId="10" xfId="0" applyFont="1" applyFill="1" applyBorder="1" applyAlignment="1">
      <alignment horizontal="left" wrapText="1"/>
    </xf>
    <xf numFmtId="0" fontId="5" fillId="24" borderId="10" xfId="0" applyFont="1" applyFill="1" applyBorder="1" applyAlignment="1">
      <alignment horizontal="left" wrapText="1"/>
    </xf>
    <xf numFmtId="0" fontId="5" fillId="24" borderId="10" xfId="0" applyFont="1" applyFill="1" applyBorder="1" applyAlignment="1">
      <alignment/>
    </xf>
    <xf numFmtId="0" fontId="5" fillId="24" borderId="0" xfId="0" applyFont="1" applyFill="1" applyAlignment="1">
      <alignment wrapText="1"/>
    </xf>
    <xf numFmtId="0" fontId="5" fillId="24" borderId="0" xfId="0" applyNumberFormat="1" applyFont="1" applyFill="1" applyAlignment="1">
      <alignment wrapText="1"/>
    </xf>
    <xf numFmtId="0" fontId="5" fillId="24" borderId="0" xfId="0" applyFont="1" applyFill="1" applyAlignment="1">
      <alignment horizontal="left" wrapText="1"/>
    </xf>
    <xf numFmtId="0" fontId="5" fillId="24" borderId="0" xfId="0" applyFont="1" applyFill="1" applyAlignment="1">
      <alignment horizontal="left"/>
    </xf>
    <xf numFmtId="0" fontId="5" fillId="24" borderId="10" xfId="54" applyNumberFormat="1" applyFont="1" applyFill="1" applyBorder="1" applyAlignment="1">
      <alignment horizontal="left" wrapText="1"/>
      <protection/>
    </xf>
    <xf numFmtId="0" fontId="2" fillId="24" borderId="10" xfId="54" applyNumberFormat="1" applyFont="1" applyFill="1" applyBorder="1" applyAlignment="1">
      <alignment horizontal="left" wrapText="1"/>
      <protection/>
    </xf>
    <xf numFmtId="0" fontId="5" fillId="24" borderId="10" xfId="0" applyNumberFormat="1" applyFont="1" applyFill="1" applyBorder="1" applyAlignment="1">
      <alignment horizontal="left" wrapText="1"/>
    </xf>
    <xf numFmtId="0" fontId="5" fillId="24" borderId="10" xfId="0" applyFont="1" applyFill="1" applyBorder="1" applyAlignment="1">
      <alignment wrapText="1"/>
    </xf>
    <xf numFmtId="0" fontId="5" fillId="24" borderId="0" xfId="0" applyFont="1" applyFill="1" applyAlignment="1">
      <alignment horizontal="right"/>
    </xf>
    <xf numFmtId="0" fontId="5" fillId="24" borderId="0" xfId="53" applyFont="1" applyFill="1" applyAlignment="1">
      <alignment horizontal="right"/>
      <protection/>
    </xf>
    <xf numFmtId="0" fontId="5" fillId="24" borderId="10" xfId="0" applyFont="1" applyFill="1" applyBorder="1" applyAlignment="1">
      <alignment horizontal="center"/>
    </xf>
    <xf numFmtId="4" fontId="5" fillId="24" borderId="0" xfId="0" applyNumberFormat="1" applyFont="1" applyFill="1" applyAlignment="1">
      <alignment wrapText="1"/>
    </xf>
    <xf numFmtId="0" fontId="5" fillId="24" borderId="10" xfId="0" applyFont="1" applyFill="1" applyBorder="1" applyAlignment="1">
      <alignment vertical="center" wrapText="1"/>
    </xf>
    <xf numFmtId="2" fontId="5" fillId="24" borderId="0" xfId="0" applyNumberFormat="1" applyFont="1" applyFill="1" applyAlignment="1">
      <alignment horizontal="right"/>
    </xf>
    <xf numFmtId="0" fontId="5" fillId="24" borderId="10" xfId="0" applyFont="1" applyFill="1" applyBorder="1" applyAlignment="1">
      <alignment horizontal="center" wrapText="1"/>
    </xf>
    <xf numFmtId="0" fontId="5" fillId="24" borderId="0" xfId="0" applyFont="1" applyFill="1" applyAlignment="1">
      <alignment horizontal="center" wrapText="1"/>
    </xf>
    <xf numFmtId="0" fontId="5" fillId="24" borderId="0" xfId="0" applyFont="1" applyFill="1" applyAlignment="1">
      <alignment horizontal="center"/>
    </xf>
    <xf numFmtId="191" fontId="2" fillId="24" borderId="10" xfId="62" applyNumberFormat="1" applyFont="1" applyFill="1" applyBorder="1" applyAlignment="1">
      <alignment horizontal="center" vertical="center"/>
    </xf>
    <xf numFmtId="191" fontId="5" fillId="24" borderId="10" xfId="62" applyNumberFormat="1" applyFont="1" applyFill="1" applyBorder="1" applyAlignment="1">
      <alignment horizontal="center" vertical="center" wrapText="1"/>
    </xf>
    <xf numFmtId="191" fontId="2" fillId="24" borderId="10" xfId="62" applyNumberFormat="1" applyFont="1" applyFill="1" applyBorder="1" applyAlignment="1">
      <alignment horizontal="center" vertical="center" wrapText="1"/>
    </xf>
    <xf numFmtId="191" fontId="5" fillId="24" borderId="10" xfId="62" applyNumberFormat="1" applyFont="1" applyFill="1" applyBorder="1" applyAlignment="1">
      <alignment horizontal="center" vertical="center"/>
    </xf>
    <xf numFmtId="191" fontId="5" fillId="24" borderId="0" xfId="62" applyNumberFormat="1" applyFont="1" applyFill="1" applyAlignment="1">
      <alignment horizontal="center" vertical="center"/>
    </xf>
    <xf numFmtId="0" fontId="5" fillId="24" borderId="0" xfId="0" applyFont="1" applyFill="1" applyBorder="1" applyAlignment="1">
      <alignment/>
    </xf>
    <xf numFmtId="0" fontId="2" fillId="24" borderId="0" xfId="0" applyFont="1" applyFill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</xdr:row>
      <xdr:rowOff>0</xdr:rowOff>
    </xdr:from>
    <xdr:to>
      <xdr:col>2</xdr:col>
      <xdr:colOff>171450</xdr:colOff>
      <xdr:row>10</xdr:row>
      <xdr:rowOff>257175</xdr:rowOff>
    </xdr:to>
    <xdr:pic macro="[1]!DesignIconClicked">
      <xdr:nvPicPr>
        <xdr:cNvPr id="1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0" y="2381250"/>
          <a:ext cx="1714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12</xdr:row>
      <xdr:rowOff>0</xdr:rowOff>
    </xdr:from>
    <xdr:to>
      <xdr:col>2</xdr:col>
      <xdr:colOff>190500</xdr:colOff>
      <xdr:row>12</xdr:row>
      <xdr:rowOff>190500</xdr:rowOff>
    </xdr:to>
    <xdr:pic macro="[1]!DesignIconClicked">
      <xdr:nvPicPr>
        <xdr:cNvPr id="2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01375" y="2990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180975</xdr:colOff>
      <xdr:row>10</xdr:row>
      <xdr:rowOff>257175</xdr:rowOff>
    </xdr:to>
    <xdr:pic macro="[1]!DesignIconClicked">
      <xdr:nvPicPr>
        <xdr:cNvPr id="3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01375" y="2381250"/>
          <a:ext cx="133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133350</xdr:colOff>
      <xdr:row>10</xdr:row>
      <xdr:rowOff>257175</xdr:rowOff>
    </xdr:to>
    <xdr:pic macro="[1]!DesignIconClicked">
      <xdr:nvPicPr>
        <xdr:cNvPr id="4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0" y="2381250"/>
          <a:ext cx="133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180975</xdr:colOff>
      <xdr:row>10</xdr:row>
      <xdr:rowOff>257175</xdr:rowOff>
    </xdr:to>
    <xdr:pic macro="[1]!DesignIconClicked">
      <xdr:nvPicPr>
        <xdr:cNvPr id="5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01375" y="2381250"/>
          <a:ext cx="133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180975</xdr:colOff>
      <xdr:row>10</xdr:row>
      <xdr:rowOff>257175</xdr:rowOff>
    </xdr:to>
    <xdr:pic macro="[1]!DesignIconClicked">
      <xdr:nvPicPr>
        <xdr:cNvPr id="6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01375" y="2381250"/>
          <a:ext cx="133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133350</xdr:colOff>
      <xdr:row>10</xdr:row>
      <xdr:rowOff>257175</xdr:rowOff>
    </xdr:to>
    <xdr:pic macro="[1]!DesignIconClicked">
      <xdr:nvPicPr>
        <xdr:cNvPr id="7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0" y="2381250"/>
          <a:ext cx="133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12</xdr:row>
      <xdr:rowOff>0</xdr:rowOff>
    </xdr:from>
    <xdr:to>
      <xdr:col>2</xdr:col>
      <xdr:colOff>190500</xdr:colOff>
      <xdr:row>12</xdr:row>
      <xdr:rowOff>190500</xdr:rowOff>
    </xdr:to>
    <xdr:pic macro="[1]!DesignIconClicked">
      <xdr:nvPicPr>
        <xdr:cNvPr id="8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01375" y="2990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180975</xdr:colOff>
      <xdr:row>10</xdr:row>
      <xdr:rowOff>257175</xdr:rowOff>
    </xdr:to>
    <xdr:pic macro="[1]!DesignIconClicked">
      <xdr:nvPicPr>
        <xdr:cNvPr id="9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01375" y="2381250"/>
          <a:ext cx="133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10</xdr:row>
      <xdr:rowOff>0</xdr:rowOff>
    </xdr:from>
    <xdr:to>
      <xdr:col>3</xdr:col>
      <xdr:colOff>171450</xdr:colOff>
      <xdr:row>10</xdr:row>
      <xdr:rowOff>257175</xdr:rowOff>
    </xdr:to>
    <xdr:pic macro="[1]!DesignIconClicked">
      <xdr:nvPicPr>
        <xdr:cNvPr id="10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92075" y="2381250"/>
          <a:ext cx="152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12</xdr:row>
      <xdr:rowOff>0</xdr:rowOff>
    </xdr:from>
    <xdr:to>
      <xdr:col>3</xdr:col>
      <xdr:colOff>180975</xdr:colOff>
      <xdr:row>12</xdr:row>
      <xdr:rowOff>190500</xdr:rowOff>
    </xdr:to>
    <xdr:pic macro="[1]!DesignIconClicked">
      <xdr:nvPicPr>
        <xdr:cNvPr id="11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20650" y="2990850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10</xdr:row>
      <xdr:rowOff>0</xdr:rowOff>
    </xdr:from>
    <xdr:to>
      <xdr:col>3</xdr:col>
      <xdr:colOff>171450</xdr:colOff>
      <xdr:row>10</xdr:row>
      <xdr:rowOff>257175</xdr:rowOff>
    </xdr:to>
    <xdr:pic macro="[1]!DesignIconClicked">
      <xdr:nvPicPr>
        <xdr:cNvPr id="12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20650" y="2381250"/>
          <a:ext cx="1238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133350</xdr:colOff>
      <xdr:row>10</xdr:row>
      <xdr:rowOff>257175</xdr:rowOff>
    </xdr:to>
    <xdr:pic macro="[1]!DesignIconClicked">
      <xdr:nvPicPr>
        <xdr:cNvPr id="13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73025" y="2381250"/>
          <a:ext cx="133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10</xdr:row>
      <xdr:rowOff>0</xdr:rowOff>
    </xdr:from>
    <xdr:to>
      <xdr:col>3</xdr:col>
      <xdr:colOff>171450</xdr:colOff>
      <xdr:row>10</xdr:row>
      <xdr:rowOff>257175</xdr:rowOff>
    </xdr:to>
    <xdr:pic macro="[1]!DesignIconClicked">
      <xdr:nvPicPr>
        <xdr:cNvPr id="14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20650" y="2381250"/>
          <a:ext cx="1238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10</xdr:row>
      <xdr:rowOff>0</xdr:rowOff>
    </xdr:from>
    <xdr:to>
      <xdr:col>3</xdr:col>
      <xdr:colOff>171450</xdr:colOff>
      <xdr:row>10</xdr:row>
      <xdr:rowOff>257175</xdr:rowOff>
    </xdr:to>
    <xdr:pic macro="[1]!DesignIconClicked">
      <xdr:nvPicPr>
        <xdr:cNvPr id="15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20650" y="2381250"/>
          <a:ext cx="1238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133350</xdr:colOff>
      <xdr:row>10</xdr:row>
      <xdr:rowOff>257175</xdr:rowOff>
    </xdr:to>
    <xdr:pic macro="[1]!DesignIconClicked">
      <xdr:nvPicPr>
        <xdr:cNvPr id="16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73025" y="2381250"/>
          <a:ext cx="133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12</xdr:row>
      <xdr:rowOff>0</xdr:rowOff>
    </xdr:from>
    <xdr:to>
      <xdr:col>3</xdr:col>
      <xdr:colOff>180975</xdr:colOff>
      <xdr:row>12</xdr:row>
      <xdr:rowOff>190500</xdr:rowOff>
    </xdr:to>
    <xdr:pic macro="[1]!DesignIconClicked">
      <xdr:nvPicPr>
        <xdr:cNvPr id="17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20650" y="2990850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10</xdr:row>
      <xdr:rowOff>0</xdr:rowOff>
    </xdr:from>
    <xdr:to>
      <xdr:col>3</xdr:col>
      <xdr:colOff>171450</xdr:colOff>
      <xdr:row>10</xdr:row>
      <xdr:rowOff>257175</xdr:rowOff>
    </xdr:to>
    <xdr:pic macro="[1]!DesignIconClicked">
      <xdr:nvPicPr>
        <xdr:cNvPr id="18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20650" y="2381250"/>
          <a:ext cx="1238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10</xdr:row>
      <xdr:rowOff>0</xdr:rowOff>
    </xdr:from>
    <xdr:to>
      <xdr:col>4</xdr:col>
      <xdr:colOff>200025</xdr:colOff>
      <xdr:row>10</xdr:row>
      <xdr:rowOff>257175</xdr:rowOff>
    </xdr:to>
    <xdr:pic macro="[1]!DesignIconClicked">
      <xdr:nvPicPr>
        <xdr:cNvPr id="19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0" y="2381250"/>
          <a:ext cx="1714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12</xdr:row>
      <xdr:rowOff>0</xdr:rowOff>
    </xdr:from>
    <xdr:to>
      <xdr:col>4</xdr:col>
      <xdr:colOff>200025</xdr:colOff>
      <xdr:row>12</xdr:row>
      <xdr:rowOff>190500</xdr:rowOff>
    </xdr:to>
    <xdr:pic macro="[1]!DesignIconClicked">
      <xdr:nvPicPr>
        <xdr:cNvPr id="20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9875" y="2990850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10</xdr:row>
      <xdr:rowOff>0</xdr:rowOff>
    </xdr:from>
    <xdr:to>
      <xdr:col>4</xdr:col>
      <xdr:colOff>209550</xdr:colOff>
      <xdr:row>10</xdr:row>
      <xdr:rowOff>257175</xdr:rowOff>
    </xdr:to>
    <xdr:pic macro="[1]!DesignIconClicked">
      <xdr:nvPicPr>
        <xdr:cNvPr id="21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39875" y="2381250"/>
          <a:ext cx="133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10</xdr:row>
      <xdr:rowOff>0</xdr:rowOff>
    </xdr:from>
    <xdr:to>
      <xdr:col>4</xdr:col>
      <xdr:colOff>161925</xdr:colOff>
      <xdr:row>10</xdr:row>
      <xdr:rowOff>257175</xdr:rowOff>
    </xdr:to>
    <xdr:pic macro="[1]!DesignIconClicked">
      <xdr:nvPicPr>
        <xdr:cNvPr id="22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0" y="2381250"/>
          <a:ext cx="133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10</xdr:row>
      <xdr:rowOff>0</xdr:rowOff>
    </xdr:from>
    <xdr:to>
      <xdr:col>4</xdr:col>
      <xdr:colOff>209550</xdr:colOff>
      <xdr:row>10</xdr:row>
      <xdr:rowOff>257175</xdr:rowOff>
    </xdr:to>
    <xdr:pic macro="[1]!DesignIconClicked">
      <xdr:nvPicPr>
        <xdr:cNvPr id="23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39875" y="2381250"/>
          <a:ext cx="133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10</xdr:row>
      <xdr:rowOff>0</xdr:rowOff>
    </xdr:from>
    <xdr:to>
      <xdr:col>4</xdr:col>
      <xdr:colOff>209550</xdr:colOff>
      <xdr:row>10</xdr:row>
      <xdr:rowOff>257175</xdr:rowOff>
    </xdr:to>
    <xdr:pic macro="[1]!DesignIconClicked">
      <xdr:nvPicPr>
        <xdr:cNvPr id="24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39875" y="2381250"/>
          <a:ext cx="133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10</xdr:row>
      <xdr:rowOff>0</xdr:rowOff>
    </xdr:from>
    <xdr:to>
      <xdr:col>4</xdr:col>
      <xdr:colOff>161925</xdr:colOff>
      <xdr:row>10</xdr:row>
      <xdr:rowOff>257175</xdr:rowOff>
    </xdr:to>
    <xdr:pic macro="[1]!DesignIconClicked">
      <xdr:nvPicPr>
        <xdr:cNvPr id="25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0" y="2381250"/>
          <a:ext cx="133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12</xdr:row>
      <xdr:rowOff>0</xdr:rowOff>
    </xdr:from>
    <xdr:to>
      <xdr:col>4</xdr:col>
      <xdr:colOff>200025</xdr:colOff>
      <xdr:row>12</xdr:row>
      <xdr:rowOff>190500</xdr:rowOff>
    </xdr:to>
    <xdr:pic macro="[1]!DesignIconClicked">
      <xdr:nvPicPr>
        <xdr:cNvPr id="26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39875" y="2990850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10</xdr:row>
      <xdr:rowOff>0</xdr:rowOff>
    </xdr:from>
    <xdr:to>
      <xdr:col>4</xdr:col>
      <xdr:colOff>209550</xdr:colOff>
      <xdr:row>10</xdr:row>
      <xdr:rowOff>257175</xdr:rowOff>
    </xdr:to>
    <xdr:pic macro="[1]!DesignIconClicked">
      <xdr:nvPicPr>
        <xdr:cNvPr id="27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39875" y="2381250"/>
          <a:ext cx="133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12</xdr:row>
      <xdr:rowOff>0</xdr:rowOff>
    </xdr:from>
    <xdr:to>
      <xdr:col>3</xdr:col>
      <xdr:colOff>190500</xdr:colOff>
      <xdr:row>12</xdr:row>
      <xdr:rowOff>190500</xdr:rowOff>
    </xdr:to>
    <xdr:pic macro="[1]!DesignIconClicked">
      <xdr:nvPicPr>
        <xdr:cNvPr id="28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20650" y="2990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12</xdr:row>
      <xdr:rowOff>0</xdr:rowOff>
    </xdr:from>
    <xdr:to>
      <xdr:col>3</xdr:col>
      <xdr:colOff>190500</xdr:colOff>
      <xdr:row>12</xdr:row>
      <xdr:rowOff>190500</xdr:rowOff>
    </xdr:to>
    <xdr:pic macro="[1]!DesignIconClicked">
      <xdr:nvPicPr>
        <xdr:cNvPr id="29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20650" y="2990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12</xdr:row>
      <xdr:rowOff>0</xdr:rowOff>
    </xdr:from>
    <xdr:to>
      <xdr:col>4</xdr:col>
      <xdr:colOff>190500</xdr:colOff>
      <xdr:row>12</xdr:row>
      <xdr:rowOff>190500</xdr:rowOff>
    </xdr:to>
    <xdr:pic macro="[1]!DesignIconClicked">
      <xdr:nvPicPr>
        <xdr:cNvPr id="30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11300" y="2990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12</xdr:row>
      <xdr:rowOff>0</xdr:rowOff>
    </xdr:from>
    <xdr:to>
      <xdr:col>4</xdr:col>
      <xdr:colOff>190500</xdr:colOff>
      <xdr:row>12</xdr:row>
      <xdr:rowOff>190500</xdr:rowOff>
    </xdr:to>
    <xdr:pic macro="[1]!DesignIconClicked">
      <xdr:nvPicPr>
        <xdr:cNvPr id="31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11300" y="2990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Program%20Files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7999799847602844"/>
    <pageSetUpPr fitToPage="1"/>
  </sheetPr>
  <dimension ref="A1:F70"/>
  <sheetViews>
    <sheetView tabSelected="1" view="pageBreakPreview" zoomScale="60" zoomScaleNormal="65" zoomScalePageLayoutView="0" workbookViewId="0" topLeftCell="B1">
      <selection activeCell="E11" sqref="E11"/>
    </sheetView>
  </sheetViews>
  <sheetFormatPr defaultColWidth="9.00390625" defaultRowHeight="12.75"/>
  <cols>
    <col min="1" max="1" width="0" style="1" hidden="1" customWidth="1"/>
    <col min="2" max="2" width="143.75390625" style="9" customWidth="1"/>
    <col min="3" max="3" width="23.875" style="14" customWidth="1"/>
    <col min="4" max="5" width="18.25390625" style="14" customWidth="1"/>
    <col min="6" max="6" width="21.125" style="6" customWidth="1"/>
    <col min="7" max="16384" width="9.125" style="1" customWidth="1"/>
  </cols>
  <sheetData>
    <row r="1" spans="2:5" ht="18.75">
      <c r="B1" s="8"/>
      <c r="C1" s="15"/>
      <c r="D1" s="15"/>
      <c r="E1" s="15" t="s">
        <v>55</v>
      </c>
    </row>
    <row r="2" spans="2:5" ht="18.75">
      <c r="B2" s="8"/>
      <c r="C2" s="15"/>
      <c r="D2" s="15"/>
      <c r="E2" s="15" t="s">
        <v>51</v>
      </c>
    </row>
    <row r="3" spans="2:5" ht="18.75">
      <c r="B3" s="8"/>
      <c r="C3" s="15"/>
      <c r="D3" s="15"/>
      <c r="E3" s="15" t="s">
        <v>52</v>
      </c>
    </row>
    <row r="4" spans="2:5" ht="18.75">
      <c r="B4" s="8"/>
      <c r="C4" s="15"/>
      <c r="D4" s="15"/>
      <c r="E4" s="15" t="s">
        <v>56</v>
      </c>
    </row>
    <row r="5" spans="2:5" ht="18.75">
      <c r="B5" s="29" t="s">
        <v>39</v>
      </c>
      <c r="C5" s="29"/>
      <c r="D5" s="29"/>
      <c r="E5" s="29"/>
    </row>
    <row r="6" ht="18.75">
      <c r="E6" s="14" t="s">
        <v>10</v>
      </c>
    </row>
    <row r="7" spans="1:5" ht="18.75">
      <c r="A7" s="5"/>
      <c r="B7" s="20" t="s">
        <v>9</v>
      </c>
      <c r="C7" s="16">
        <v>2019</v>
      </c>
      <c r="D7" s="16">
        <v>2020</v>
      </c>
      <c r="E7" s="16">
        <v>2021</v>
      </c>
    </row>
    <row r="8" spans="1:6" s="22" customFormat="1" ht="18.75">
      <c r="A8" s="16"/>
      <c r="B8" s="16">
        <v>1</v>
      </c>
      <c r="C8" s="16">
        <v>2</v>
      </c>
      <c r="D8" s="16">
        <v>3</v>
      </c>
      <c r="E8" s="16">
        <v>4</v>
      </c>
      <c r="F8" s="21"/>
    </row>
    <row r="9" spans="1:6" ht="18.75">
      <c r="A9" s="5"/>
      <c r="B9" s="2" t="s">
        <v>4</v>
      </c>
      <c r="C9" s="23">
        <f>C10+C13+C29+C57</f>
        <v>535848.78899</v>
      </c>
      <c r="D9" s="23">
        <f>D10+D13+D29+D57</f>
        <v>364308.93480000005</v>
      </c>
      <c r="E9" s="23">
        <f>E10+E13+E29+E57</f>
        <v>394950.51065</v>
      </c>
      <c r="F9" s="17"/>
    </row>
    <row r="10" spans="1:5" ht="18.75">
      <c r="A10" s="5"/>
      <c r="B10" s="2" t="s">
        <v>16</v>
      </c>
      <c r="C10" s="23">
        <f>C11+C12</f>
        <v>124829.2</v>
      </c>
      <c r="D10" s="23">
        <f>D11+D12</f>
        <v>110781.2</v>
      </c>
      <c r="E10" s="23">
        <f>E11+E12</f>
        <v>119301.7</v>
      </c>
    </row>
    <row r="11" spans="1:5" ht="24" customHeight="1">
      <c r="A11" s="5"/>
      <c r="B11" s="13" t="s">
        <v>5</v>
      </c>
      <c r="C11" s="24">
        <v>117795.4</v>
      </c>
      <c r="D11" s="24">
        <v>110781.2</v>
      </c>
      <c r="E11" s="24">
        <v>112267.9</v>
      </c>
    </row>
    <row r="12" spans="1:5" ht="24" customHeight="1">
      <c r="A12" s="5"/>
      <c r="B12" s="13" t="s">
        <v>49</v>
      </c>
      <c r="C12" s="24">
        <v>7033.8</v>
      </c>
      <c r="D12" s="24">
        <v>0</v>
      </c>
      <c r="E12" s="24">
        <v>7033.8</v>
      </c>
    </row>
    <row r="13" spans="1:5" ht="18.75">
      <c r="A13" s="5"/>
      <c r="B13" s="11" t="s">
        <v>14</v>
      </c>
      <c r="C13" s="25">
        <f>SUM(C15:C28)</f>
        <v>167274.65531</v>
      </c>
      <c r="D13" s="25">
        <f>SUM(D15:D28)</f>
        <v>28591.95</v>
      </c>
      <c r="E13" s="25">
        <f>SUM(E15:E28)</f>
        <v>37468.5</v>
      </c>
    </row>
    <row r="14" spans="1:5" ht="18.75">
      <c r="A14" s="5"/>
      <c r="B14" s="11" t="s">
        <v>15</v>
      </c>
      <c r="C14" s="25"/>
      <c r="D14" s="25"/>
      <c r="E14" s="25"/>
    </row>
    <row r="15" spans="1:5" ht="18.75">
      <c r="A15" s="5"/>
      <c r="B15" s="10" t="s">
        <v>11</v>
      </c>
      <c r="C15" s="24">
        <f>607.009+412.189</f>
        <v>1019.1980000000001</v>
      </c>
      <c r="D15" s="24">
        <v>0</v>
      </c>
      <c r="E15" s="24">
        <v>0</v>
      </c>
    </row>
    <row r="16" spans="1:5" ht="37.5">
      <c r="A16" s="5"/>
      <c r="B16" s="4" t="s">
        <v>8</v>
      </c>
      <c r="C16" s="26">
        <f>9157.9+428.55485-2084.89869+1521.4</f>
        <v>9022.95616</v>
      </c>
      <c r="D16" s="26">
        <f>1521.4-1521.4</f>
        <v>0</v>
      </c>
      <c r="E16" s="26">
        <v>10544.4</v>
      </c>
    </row>
    <row r="17" spans="1:5" ht="18.75">
      <c r="A17" s="5"/>
      <c r="B17" s="4" t="s">
        <v>19</v>
      </c>
      <c r="C17" s="26">
        <v>113.3</v>
      </c>
      <c r="D17" s="26">
        <v>113.3</v>
      </c>
      <c r="E17" s="26">
        <v>0</v>
      </c>
    </row>
    <row r="18" spans="1:6" ht="78" customHeight="1">
      <c r="A18" s="5"/>
      <c r="B18" s="4" t="s">
        <v>30</v>
      </c>
      <c r="C18" s="26">
        <f>4706.2+1094.9+2084.89869-24.2</f>
        <v>7861.7986900000005</v>
      </c>
      <c r="D18" s="26">
        <f>4706.2+1904.9-810</f>
        <v>5801.1</v>
      </c>
      <c r="E18" s="26">
        <f>4706.2+1904.9-810</f>
        <v>5801.1</v>
      </c>
      <c r="F18" s="7"/>
    </row>
    <row r="19" spans="1:5" ht="37.5">
      <c r="A19" s="5"/>
      <c r="B19" s="4" t="s">
        <v>24</v>
      </c>
      <c r="C19" s="26">
        <f>24395.4+16171-1250.4+4943.826</f>
        <v>44259.826</v>
      </c>
      <c r="D19" s="26">
        <v>0</v>
      </c>
      <c r="E19" s="26">
        <v>0</v>
      </c>
    </row>
    <row r="20" spans="1:5" ht="26.25" customHeight="1">
      <c r="A20" s="5"/>
      <c r="B20" s="4" t="s">
        <v>48</v>
      </c>
      <c r="C20" s="26">
        <v>15101.333</v>
      </c>
      <c r="D20" s="26">
        <v>0</v>
      </c>
      <c r="E20" s="26">
        <v>0</v>
      </c>
    </row>
    <row r="21" spans="1:5" ht="39" customHeight="1">
      <c r="A21" s="5"/>
      <c r="B21" s="10" t="s">
        <v>36</v>
      </c>
      <c r="C21" s="26">
        <f>14652+15000+5285.769+837.4652-18.83657</f>
        <v>35756.39763</v>
      </c>
      <c r="D21" s="24">
        <v>18137.3</v>
      </c>
      <c r="E21" s="24">
        <v>18021</v>
      </c>
    </row>
    <row r="22" spans="1:5" ht="42.75" customHeight="1">
      <c r="A22" s="5"/>
      <c r="B22" s="10" t="s">
        <v>40</v>
      </c>
      <c r="C22" s="26">
        <v>3075</v>
      </c>
      <c r="D22" s="24">
        <v>4540.25</v>
      </c>
      <c r="E22" s="24">
        <v>3102</v>
      </c>
    </row>
    <row r="23" spans="1:5" ht="25.5" customHeight="1">
      <c r="A23" s="5"/>
      <c r="B23" s="10" t="s">
        <v>37</v>
      </c>
      <c r="C23" s="26">
        <v>1665</v>
      </c>
      <c r="D23" s="24">
        <v>0</v>
      </c>
      <c r="E23" s="24">
        <v>0</v>
      </c>
    </row>
    <row r="24" spans="1:5" ht="25.5" customHeight="1">
      <c r="A24" s="5"/>
      <c r="B24" s="10" t="s">
        <v>45</v>
      </c>
      <c r="C24" s="26">
        <v>6679.602</v>
      </c>
      <c r="D24" s="24">
        <v>0</v>
      </c>
      <c r="E24" s="24">
        <v>0</v>
      </c>
    </row>
    <row r="25" spans="1:5" ht="25.5" customHeight="1">
      <c r="A25" s="5"/>
      <c r="B25" s="10" t="s">
        <v>44</v>
      </c>
      <c r="C25" s="26">
        <v>1898.4</v>
      </c>
      <c r="D25" s="24">
        <v>0</v>
      </c>
      <c r="E25" s="24">
        <v>0</v>
      </c>
    </row>
    <row r="26" spans="1:5" ht="37.5">
      <c r="A26" s="5"/>
      <c r="B26" s="4" t="s">
        <v>43</v>
      </c>
      <c r="C26" s="26">
        <f>0+7701.56396</f>
        <v>7701.56396</v>
      </c>
      <c r="D26" s="26">
        <v>0</v>
      </c>
      <c r="E26" s="26">
        <v>0</v>
      </c>
    </row>
    <row r="27" spans="1:5" ht="18.75">
      <c r="A27" s="5"/>
      <c r="B27" s="4" t="s">
        <v>46</v>
      </c>
      <c r="C27" s="26">
        <f>19519.18794+10646.4429</f>
        <v>30165.630839999998</v>
      </c>
      <c r="D27" s="26">
        <v>0</v>
      </c>
      <c r="E27" s="26">
        <v>0</v>
      </c>
    </row>
    <row r="28" spans="1:5" ht="18.75">
      <c r="A28" s="5"/>
      <c r="B28" s="4" t="s">
        <v>47</v>
      </c>
      <c r="C28" s="26">
        <f>2954.80423-0.1552</f>
        <v>2954.64903</v>
      </c>
      <c r="D28" s="26">
        <v>0</v>
      </c>
      <c r="E28" s="26">
        <v>0</v>
      </c>
    </row>
    <row r="29" spans="1:5" ht="24.75" customHeight="1">
      <c r="A29" s="5"/>
      <c r="B29" s="11" t="s">
        <v>17</v>
      </c>
      <c r="C29" s="25">
        <f>SUM(C31:C52)</f>
        <v>233717.35115</v>
      </c>
      <c r="D29" s="25">
        <f>SUM(D31:D52)</f>
        <v>221217.9168</v>
      </c>
      <c r="E29" s="25">
        <f>SUM(E31:E52)</f>
        <v>234462.44264999998</v>
      </c>
    </row>
    <row r="30" spans="1:5" ht="18.75">
      <c r="A30" s="5"/>
      <c r="B30" s="11" t="s">
        <v>15</v>
      </c>
      <c r="C30" s="25"/>
      <c r="D30" s="25"/>
      <c r="E30" s="25"/>
    </row>
    <row r="31" spans="1:5" ht="18.75">
      <c r="A31" s="5"/>
      <c r="B31" s="4" t="s">
        <v>7</v>
      </c>
      <c r="C31" s="26">
        <v>3026</v>
      </c>
      <c r="D31" s="26">
        <v>3026</v>
      </c>
      <c r="E31" s="26">
        <v>3026</v>
      </c>
    </row>
    <row r="32" spans="1:6" ht="56.25">
      <c r="A32" s="5"/>
      <c r="B32" s="12" t="s">
        <v>20</v>
      </c>
      <c r="C32" s="26">
        <v>8967</v>
      </c>
      <c r="D32" s="26">
        <v>8967</v>
      </c>
      <c r="E32" s="26">
        <v>8967</v>
      </c>
      <c r="F32" s="7"/>
    </row>
    <row r="33" spans="1:6" ht="56.25">
      <c r="A33" s="5"/>
      <c r="B33" s="4" t="s">
        <v>6</v>
      </c>
      <c r="C33" s="26">
        <f>493+13.4265</f>
        <v>506.4265</v>
      </c>
      <c r="D33" s="26">
        <v>0</v>
      </c>
      <c r="E33" s="26">
        <v>0</v>
      </c>
      <c r="F33" s="7"/>
    </row>
    <row r="34" spans="1:5" ht="37.5">
      <c r="A34" s="5"/>
      <c r="B34" s="4" t="s">
        <v>12</v>
      </c>
      <c r="C34" s="26">
        <v>273.3</v>
      </c>
      <c r="D34" s="26">
        <v>273.3</v>
      </c>
      <c r="E34" s="26">
        <v>273.3</v>
      </c>
    </row>
    <row r="35" spans="1:5" ht="18.75">
      <c r="A35" s="5"/>
      <c r="B35" s="4" t="s">
        <v>13</v>
      </c>
      <c r="C35" s="26">
        <v>3</v>
      </c>
      <c r="D35" s="26">
        <v>3</v>
      </c>
      <c r="E35" s="26">
        <v>3</v>
      </c>
    </row>
    <row r="36" spans="1:5" ht="18.75">
      <c r="A36" s="5"/>
      <c r="B36" s="4" t="s">
        <v>25</v>
      </c>
      <c r="C36" s="26">
        <v>43.8</v>
      </c>
      <c r="D36" s="26">
        <v>43.8</v>
      </c>
      <c r="E36" s="26">
        <v>43.8</v>
      </c>
    </row>
    <row r="37" spans="2:5" ht="37.5">
      <c r="B37" s="4" t="s">
        <v>26</v>
      </c>
      <c r="C37" s="26">
        <v>8.3</v>
      </c>
      <c r="D37" s="26">
        <v>8.7</v>
      </c>
      <c r="E37" s="26">
        <v>9.2</v>
      </c>
    </row>
    <row r="38" spans="1:5" ht="37.5">
      <c r="A38" s="5"/>
      <c r="B38" s="18" t="s">
        <v>23</v>
      </c>
      <c r="C38" s="26">
        <v>52.2</v>
      </c>
      <c r="D38" s="26">
        <v>52.2</v>
      </c>
      <c r="E38" s="26">
        <v>52.2</v>
      </c>
    </row>
    <row r="39" spans="1:5" ht="18.75">
      <c r="A39" s="5"/>
      <c r="B39" s="4" t="s">
        <v>1</v>
      </c>
      <c r="C39" s="26">
        <v>832.5</v>
      </c>
      <c r="D39" s="26">
        <v>832.5</v>
      </c>
      <c r="E39" s="26">
        <v>832.5</v>
      </c>
    </row>
    <row r="40" spans="1:5" ht="18.75">
      <c r="A40" s="5"/>
      <c r="B40" s="4" t="s">
        <v>2</v>
      </c>
      <c r="C40" s="26">
        <v>502.6</v>
      </c>
      <c r="D40" s="26">
        <v>502.6</v>
      </c>
      <c r="E40" s="26">
        <v>502.6</v>
      </c>
    </row>
    <row r="41" spans="1:6" ht="37.5">
      <c r="A41" s="5"/>
      <c r="B41" s="4" t="s">
        <v>21</v>
      </c>
      <c r="C41" s="26">
        <v>9.4</v>
      </c>
      <c r="D41" s="26">
        <v>9.4</v>
      </c>
      <c r="E41" s="26">
        <v>9.4</v>
      </c>
      <c r="F41" s="7"/>
    </row>
    <row r="42" spans="1:6" ht="18.75">
      <c r="A42" s="5"/>
      <c r="B42" s="4" t="s">
        <v>27</v>
      </c>
      <c r="C42" s="26">
        <f>187636.6+13968.78+24.2+237.5</f>
        <v>201867.08000000002</v>
      </c>
      <c r="D42" s="26">
        <f>202990.9-15530.4</f>
        <v>187460.5</v>
      </c>
      <c r="E42" s="26">
        <v>202625.6</v>
      </c>
      <c r="F42" s="7"/>
    </row>
    <row r="43" spans="1:5" ht="37.5">
      <c r="A43" s="5"/>
      <c r="B43" s="4" t="s">
        <v>32</v>
      </c>
      <c r="C43" s="26">
        <f>729.1+0.044+49.068</f>
        <v>778.212</v>
      </c>
      <c r="D43" s="26">
        <f>729.1+0.044</f>
        <v>729.144</v>
      </c>
      <c r="E43" s="26">
        <f>729.1+0.044</f>
        <v>729.144</v>
      </c>
    </row>
    <row r="44" spans="1:5" ht="37.5">
      <c r="A44" s="5"/>
      <c r="B44" s="4" t="s">
        <v>33</v>
      </c>
      <c r="C44" s="26">
        <f>729.1+0.044+49.068</f>
        <v>778.212</v>
      </c>
      <c r="D44" s="26">
        <f>1458.3-0.012</f>
        <v>1458.288</v>
      </c>
      <c r="E44" s="26">
        <f>729.1+0.044</f>
        <v>729.144</v>
      </c>
    </row>
    <row r="45" spans="1:6" ht="37.5">
      <c r="A45" s="5"/>
      <c r="B45" s="4" t="s">
        <v>3</v>
      </c>
      <c r="C45" s="26">
        <v>0.3</v>
      </c>
      <c r="D45" s="26">
        <v>0.3</v>
      </c>
      <c r="E45" s="26">
        <v>0.3</v>
      </c>
      <c r="F45" s="7"/>
    </row>
    <row r="46" spans="1:5" ht="18.75">
      <c r="A46" s="5"/>
      <c r="B46" s="4" t="s">
        <v>0</v>
      </c>
      <c r="C46" s="26">
        <v>1796.3</v>
      </c>
      <c r="D46" s="26">
        <v>1381.3</v>
      </c>
      <c r="E46" s="26">
        <v>1519.5</v>
      </c>
    </row>
    <row r="47" spans="1:5" ht="18.75">
      <c r="A47" s="5"/>
      <c r="B47" s="4" t="s">
        <v>28</v>
      </c>
      <c r="C47" s="26">
        <f>23.8-0.011</f>
        <v>23.789</v>
      </c>
      <c r="D47" s="26">
        <f>11.7+0.011</f>
        <v>11.710999999999999</v>
      </c>
      <c r="E47" s="26">
        <f>3.8+0.038</f>
        <v>3.8379999999999996</v>
      </c>
    </row>
    <row r="48" spans="2:5" ht="37.5">
      <c r="B48" s="4" t="s">
        <v>35</v>
      </c>
      <c r="C48" s="26">
        <f>2.3-0.05</f>
        <v>2.25</v>
      </c>
      <c r="D48" s="26">
        <f>1.1+0.035</f>
        <v>1.135</v>
      </c>
      <c r="E48" s="26">
        <f>0.4-0.037</f>
        <v>0.36300000000000004</v>
      </c>
    </row>
    <row r="49" spans="1:5" ht="37.5">
      <c r="A49" s="5"/>
      <c r="B49" s="18" t="s">
        <v>22</v>
      </c>
      <c r="C49" s="26">
        <f>98.1-0.04215</f>
        <v>98.05784999999999</v>
      </c>
      <c r="D49" s="26">
        <f>141.1+0.0492</f>
        <v>141.1492</v>
      </c>
      <c r="E49" s="26">
        <f>180+0.02985</f>
        <v>180.02985</v>
      </c>
    </row>
    <row r="50" spans="1:5" ht="56.25">
      <c r="A50" s="5"/>
      <c r="B50" s="18" t="s">
        <v>29</v>
      </c>
      <c r="C50" s="26">
        <f>9315.5+0.0238</f>
        <v>9315.5238</v>
      </c>
      <c r="D50" s="26">
        <f>10162.4-0.0104</f>
        <v>10162.3896</v>
      </c>
      <c r="E50" s="26">
        <f>9315.5+0.0238</f>
        <v>9315.5238</v>
      </c>
    </row>
    <row r="51" spans="1:5" ht="37.5">
      <c r="A51" s="5"/>
      <c r="B51" s="18" t="s">
        <v>31</v>
      </c>
      <c r="C51" s="27">
        <v>4833.1</v>
      </c>
      <c r="D51" s="26">
        <v>4833.1</v>
      </c>
      <c r="E51" s="26">
        <v>4833.1</v>
      </c>
    </row>
    <row r="52" spans="1:5" ht="37.5">
      <c r="A52" s="5"/>
      <c r="B52" s="4" t="s">
        <v>34</v>
      </c>
      <c r="C52" s="26">
        <v>0</v>
      </c>
      <c r="D52" s="26">
        <v>1320.4</v>
      </c>
      <c r="E52" s="26">
        <v>806.9</v>
      </c>
    </row>
    <row r="53" spans="1:5" ht="18.75" hidden="1">
      <c r="A53" s="5"/>
      <c r="B53" s="4"/>
      <c r="C53" s="26"/>
      <c r="D53" s="26"/>
      <c r="E53" s="26"/>
    </row>
    <row r="54" spans="1:5" ht="18.75" hidden="1">
      <c r="A54" s="5"/>
      <c r="B54" s="4"/>
      <c r="C54" s="26"/>
      <c r="D54" s="26"/>
      <c r="E54" s="26"/>
    </row>
    <row r="55" spans="1:5" ht="18.75" hidden="1">
      <c r="A55" s="5"/>
      <c r="B55" s="4"/>
      <c r="C55" s="26"/>
      <c r="D55" s="26"/>
      <c r="E55" s="26"/>
    </row>
    <row r="56" spans="1:5" ht="18.75" hidden="1">
      <c r="A56" s="5"/>
      <c r="B56" s="4"/>
      <c r="C56" s="26"/>
      <c r="D56" s="26"/>
      <c r="E56" s="26"/>
    </row>
    <row r="57" spans="1:5" ht="18.75">
      <c r="A57" s="5"/>
      <c r="B57" s="3" t="s">
        <v>18</v>
      </c>
      <c r="C57" s="23">
        <f>SUM(C59:C64)</f>
        <v>10027.58253</v>
      </c>
      <c r="D57" s="23">
        <f>SUM(D59:D64)</f>
        <v>3717.868</v>
      </c>
      <c r="E57" s="23">
        <f>SUM(E59:E64)</f>
        <v>3717.868</v>
      </c>
    </row>
    <row r="58" spans="1:5" ht="18.75">
      <c r="A58" s="5"/>
      <c r="B58" s="11" t="s">
        <v>15</v>
      </c>
      <c r="C58" s="23"/>
      <c r="D58" s="23"/>
      <c r="E58" s="23"/>
    </row>
    <row r="59" spans="1:5" ht="18.75">
      <c r="A59" s="5"/>
      <c r="B59" s="10" t="s">
        <v>38</v>
      </c>
      <c r="C59" s="24">
        <f>665.853+665.853</f>
        <v>1331.706</v>
      </c>
      <c r="D59" s="26">
        <v>0</v>
      </c>
      <c r="E59" s="26">
        <v>0</v>
      </c>
    </row>
    <row r="60" spans="1:5" ht="18.75">
      <c r="A60" s="28"/>
      <c r="B60" s="10" t="s">
        <v>42</v>
      </c>
      <c r="C60" s="24">
        <v>360.5541</v>
      </c>
      <c r="D60" s="26">
        <v>0</v>
      </c>
      <c r="E60" s="26">
        <v>0</v>
      </c>
    </row>
    <row r="61" spans="1:5" ht="37.5">
      <c r="A61" s="28"/>
      <c r="B61" s="10" t="s">
        <v>50</v>
      </c>
      <c r="C61" s="24">
        <v>260.88243</v>
      </c>
      <c r="D61" s="26">
        <v>0</v>
      </c>
      <c r="E61" s="26">
        <v>0</v>
      </c>
    </row>
    <row r="62" spans="1:5" ht="37.5">
      <c r="A62" s="28"/>
      <c r="B62" s="10" t="s">
        <v>54</v>
      </c>
      <c r="C62" s="24">
        <v>20</v>
      </c>
      <c r="D62" s="26">
        <v>0</v>
      </c>
      <c r="E62" s="26">
        <v>0</v>
      </c>
    </row>
    <row r="63" spans="1:5" ht="18.75">
      <c r="A63" s="28"/>
      <c r="B63" s="10" t="s">
        <v>53</v>
      </c>
      <c r="C63" s="24">
        <f>563.471+190.529</f>
        <v>754</v>
      </c>
      <c r="D63" s="26">
        <v>0</v>
      </c>
      <c r="E63" s="26">
        <v>0</v>
      </c>
    </row>
    <row r="64" spans="2:5" ht="37.5">
      <c r="B64" s="4" t="s">
        <v>41</v>
      </c>
      <c r="C64" s="26">
        <f>3717.868+447.603+4.953+3130.016</f>
        <v>7300.4400000000005</v>
      </c>
      <c r="D64" s="26">
        <v>3717.868</v>
      </c>
      <c r="E64" s="26">
        <v>3717.868</v>
      </c>
    </row>
    <row r="65" spans="3:5" ht="18.75" hidden="1">
      <c r="C65" s="19">
        <f>C57+C29+C13</f>
        <v>411019.58899</v>
      </c>
      <c r="D65" s="19">
        <f>D57+D29+D13</f>
        <v>253527.7348</v>
      </c>
      <c r="E65" s="19">
        <f>E57+E29+E13</f>
        <v>275648.81065</v>
      </c>
    </row>
    <row r="70" ht="18.75">
      <c r="C70" s="19"/>
    </row>
  </sheetData>
  <sheetProtection/>
  <mergeCells count="1">
    <mergeCell ref="B5:E5"/>
  </mergeCells>
  <printOptions horizontalCentered="1"/>
  <pageMargins left="0.984251968503937" right="0.3937007874015748" top="0.7874015748031497" bottom="0.3937007874015748" header="0.5118110236220472" footer="0.5118110236220472"/>
  <pageSetup fitToHeight="1" fitToWidth="1" horizontalDpi="600" verticalDpi="600" orientation="portrait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Земское собрание 3</dc:creator>
  <cp:keywords/>
  <dc:description/>
  <cp:lastModifiedBy>User</cp:lastModifiedBy>
  <cp:lastPrinted>2019-12-30T09:47:04Z</cp:lastPrinted>
  <dcterms:created xsi:type="dcterms:W3CDTF">2010-06-25T09:44:23Z</dcterms:created>
  <dcterms:modified xsi:type="dcterms:W3CDTF">2019-12-30T09:47:06Z</dcterms:modified>
  <cp:category/>
  <cp:version/>
  <cp:contentType/>
  <cp:contentStatus/>
</cp:coreProperties>
</file>