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9660" activeTab="0"/>
  </bookViews>
  <sheets>
    <sheet name="Прил МТ из края" sheetId="1" r:id="rId1"/>
  </sheets>
  <externalReferences>
    <externalReference r:id="rId4"/>
  </externalReferences>
  <definedNames>
    <definedName name="_xlnm.Print_Area" localSheetId="0">'Прил МТ из края'!$B$1:$E$100</definedName>
  </definedNames>
  <calcPr fullCalcOnLoad="1"/>
</workbook>
</file>

<file path=xl/sharedStrings.xml><?xml version="1.0" encoding="utf-8"?>
<sst xmlns="http://schemas.openxmlformats.org/spreadsheetml/2006/main" count="85" uniqueCount="83">
  <si>
    <t xml:space="preserve">Государственная регистрация актов гражданского состояния </t>
  </si>
  <si>
    <t>Образование комиссий по делам несовершеннолетних  и защите их прав и организация их деятельности</t>
  </si>
  <si>
    <t>Администрирование отдельных государственных полномочий по поддержке сельскохозяйственного производства</t>
  </si>
  <si>
    <t>Регистрация и учёт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</si>
  <si>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ВСЕГО</t>
  </si>
  <si>
    <t xml:space="preserve">Дотация из регионального фонда финансовой поддержки муниципальных районов (городских округов) Пермского края </t>
  </si>
  <si>
    <t xml:space="preserve"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посёлках городского типа  по оплате жилого  помещения и  коммунальных услуг </t>
  </si>
  <si>
    <t>Организация  оздоровления и отдыха   детей</t>
  </si>
  <si>
    <t>Реализация муниципальных программ,приоритетных муниципальных проектов в рамках приоритетных региональных пректов, инвестиционных проектов муниципальных образований</t>
  </si>
  <si>
    <t xml:space="preserve">Наименование </t>
  </si>
  <si>
    <t>тыс.руб.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</si>
  <si>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</si>
  <si>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</si>
  <si>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в том числе:</t>
  </si>
  <si>
    <t>Дотации, всего</t>
  </si>
  <si>
    <t>Субвенции, всего</t>
  </si>
  <si>
    <t>Иные межбюджетные трансферты, всего</t>
  </si>
  <si>
    <t xml:space="preserve">Приобретение путёвок на санаторно-курортное лечение и оздоровление 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</si>
  <si>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</si>
  <si>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Регулирование тарифов на перевозки пассажиров и багажа автомобильным и городским электрическим транспортом межмуниципальных  маршрутах регулярных перевозок</t>
  </si>
  <si>
    <t xml:space="preserve">Содержание жилых помещений специализированного жилищного фонда для детей-сирот, детей, оставшихся без попечения родителей, лицам из их числа 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</si>
  <si>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</si>
  <si>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Создание и организация деятельности административных комиссий</t>
  </si>
  <si>
    <t>Составление (изменение,дополнение) списков кандидатов в присяжные заседатели федеральных судов общей юрисдикции в Российской Федерации</t>
  </si>
  <si>
    <t>Единая субвенция на выполнение отдельных государственных полномочий в сфере образования</t>
  </si>
  <si>
    <t>Поддержка достижения целевых показателей региональных программ развития агропромышленного комплекса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</si>
  <si>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оставшимся без попечения родителей, лиц из числа детей-сирот и детей, оставшихся без попечения родителей</t>
  </si>
  <si>
    <t>Оргнизация предоставления общедоступного и бесплатного дошкольного, начального общего, основного общего, среднего общего образования  обучающимся с ограниченными возиожностями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</si>
  <si>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</si>
  <si>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закономот 24 ноября 1995 г. № 181-ФЗ "О социальной защите инвалидов в Российской Федерации"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</si>
  <si>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</si>
  <si>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</si>
  <si>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</si>
  <si>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Софинансирование проектов инициативного бюджетирования</t>
  </si>
  <si>
    <t>Строительство спортивных объектов, устройство спортивных площадок и оснащение объектов спортивным оборудованием и инвентарём для занятий физической культурой и спортом</t>
  </si>
  <si>
    <t>Обеспечение жильём молодых семей ( Предоставление социальных выплат молодым семьям за счёт средств краевого бюджета в размере 10% расчётной (средней) стоимости жилья)</t>
  </si>
  <si>
    <t>Обеспечение условий для развития физической культуры и массового спорта</t>
  </si>
  <si>
    <t>Оснащение объектов спортивной инфраструктуры спортивно-технологическим оборудованием</t>
  </si>
  <si>
    <t>Реализация мероприятий по сносу расселенных жилых домов и нежилых зданий (сооружений)</t>
  </si>
  <si>
    <t>Объём межбюджетных трансфертов, получаемых из бюджета Пермского края на 2020-2022 годы</t>
  </si>
  <si>
    <t>Иные дотации на стимулирование муниципальных образований к росту доходов</t>
  </si>
  <si>
    <t>Иные дотации на компенсацию выпадающих доходов бюджетам муниципальных образований в случае отмены единого налога на вмененный доход на 2021 год</t>
  </si>
  <si>
    <t>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</si>
  <si>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</si>
  <si>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Реализация мероприятий, направленных на комплексное развитие сельских территорий</t>
  </si>
  <si>
    <t>Реализация программ развития преобразованных муниципальных образований</t>
  </si>
  <si>
    <t>Администрация</t>
  </si>
  <si>
    <t>УФ</t>
  </si>
  <si>
    <t>КИЗО</t>
  </si>
  <si>
    <t>ОСП</t>
  </si>
  <si>
    <t>ОСХ</t>
  </si>
  <si>
    <t>Образование</t>
  </si>
  <si>
    <t>к решению Думы</t>
  </si>
  <si>
    <t>Ординского муниципального округа</t>
  </si>
  <si>
    <t>2020 год</t>
  </si>
  <si>
    <t>2021 год</t>
  </si>
  <si>
    <t>2022 год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</si>
  <si>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</si>
  <si>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Реализация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</si>
  <si>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Реализация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</si>
  <si>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</si>
  <si>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 формирования современной городской среды в рамках Федерального проекта "Формирование комфортной городской среды"</t>
  </si>
  <si>
    <t>Выплаты материального стимулирования народным дружинникам за участия в охране общественного порядка</t>
  </si>
  <si>
    <t>Проведение мероприятий "Пермский край - территория культуры"</t>
  </si>
  <si>
    <t xml:space="preserve">Субсидии на обеспечение жильём молодых семей в размере 30-35% средней (расчётной) стоимости жилья </t>
  </si>
  <si>
    <t>Реализация мероприятий по развитию и укреплению материально-технической базы ДК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</si>
  <si>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</si>
  <si>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Проведение проектных работ и строительство распределительных газопроводов </t>
  </si>
  <si>
    <t>Субсидии, всего</t>
  </si>
  <si>
    <t>Оснащение оборудованием образовательных организаций, реализующих программы дошкольного образования в соответствии с ФГОС</t>
  </si>
  <si>
    <t xml:space="preserve">Реализация обеспечения устойчивого сокращения непригодного для проживания жилого фонда </t>
  </si>
  <si>
    <t xml:space="preserve">Иная дотация на компенсацию расходов, связанных с формированием эффективной структуры органов местного самоуправления муниципальных образований Пермского края </t>
  </si>
  <si>
    <t>Обеспечение малоимущих семей, имеющих детей в возрасте от 3 до 7 лет, наборами продуктов питания</t>
  </si>
  <si>
    <t>Реализация по предотвращению распространения и уничтожению борщевика Сосновского в муниципальных образованиях Пермского края</t>
  </si>
  <si>
    <t>Единовременные выплаты работникам образовательных организаций, обеспечившим дистанционное обучение учащихся и работу дошкольных групп</t>
  </si>
  <si>
    <t>Мероприятия по расселению многоквартирного дома по адресу: Пермский край, Ординский район, с. Орда, ул. Новая, д. 9а</t>
  </si>
  <si>
    <t>Ежемесячное денежное вознаграждение за классное руководство педагогическим работникам</t>
  </si>
  <si>
    <t>Подготовка генеральных планов, правил землепользования и застройки муниципальных образований ПК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</si>
  <si>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</si>
  <si>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профилактике безопасности дорожного движения</t>
  </si>
  <si>
    <t>Гордость Пермского края</t>
  </si>
  <si>
    <t>Приложение 7</t>
  </si>
  <si>
    <t>от 26.11.2020 № 166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</si>
</sst>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#,##0.0_ ;\-#,##0.0\ "/>
    <numFmt numFmtId="178" formatCode="_-* #,##0.0_р_._-;\-* #,##0.0_р_._-;_-* &quot;-&quot;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0.0000"/>
    <numFmt numFmtId="189" formatCode="0.000"/>
    <numFmt numFmtId="190" formatCode="[$-FC19]d\ mmmm\ yyyy\ &quot;г.&quot;"/>
    <numFmt numFmtId="191" formatCode="#,##0.00_ ;\-#,##0.00\ "/>
    <numFmt numFmtId="192" formatCode="#,##0.000_ ;\-#,##0.000\ "/>
    <numFmt numFmtId="193" formatCode="#,##0.0000_ ;\-#,##0.0000\ "/>
    <numFmt numFmtId="194" formatCode="#,##0.00000_ ;\-#,##0.00000\ "/>
    <numFmt numFmtId="195" formatCode="#,##0.000000_ ;\-#,##0.000000\ "/>
    <numFmt numFmtId="196" formatCode="0.000000"/>
    <numFmt numFmtId="197" formatCode="0.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NumberFormat="1" applyFont="1" applyFill="1" applyAlignment="1">
      <alignment wrapText="1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/>
    </xf>
    <xf numFmtId="0" fontId="5" fillId="33" borderId="10" xfId="54" applyNumberFormat="1" applyFont="1" applyFill="1" applyBorder="1" applyAlignment="1">
      <alignment horizontal="left" wrapText="1"/>
      <protection/>
    </xf>
    <xf numFmtId="0" fontId="2" fillId="33" borderId="10" xfId="54" applyNumberFormat="1" applyFont="1" applyFill="1" applyBorder="1" applyAlignment="1">
      <alignment horizontal="left" wrapText="1"/>
      <protection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5" fillId="33" borderId="0" xfId="0" applyNumberFormat="1" applyFont="1" applyFill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191" fontId="5" fillId="34" borderId="10" xfId="62" applyNumberFormat="1" applyFont="1" applyFill="1" applyBorder="1" applyAlignment="1">
      <alignment horizontal="center" vertical="center"/>
    </xf>
    <xf numFmtId="191" fontId="5" fillId="34" borderId="10" xfId="62" applyNumberFormat="1" applyFont="1" applyFill="1" applyBorder="1" applyAlignment="1">
      <alignment horizontal="center" vertical="center" wrapText="1"/>
    </xf>
    <xf numFmtId="0" fontId="5" fillId="34" borderId="0" xfId="53" applyFont="1" applyFill="1" applyAlignment="1">
      <alignment horizontal="right"/>
      <protection/>
    </xf>
    <xf numFmtId="0" fontId="5" fillId="34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center"/>
    </xf>
    <xf numFmtId="191" fontId="2" fillId="34" borderId="10" xfId="62" applyNumberFormat="1" applyFont="1" applyFill="1" applyBorder="1" applyAlignment="1">
      <alignment horizontal="center" vertical="center"/>
    </xf>
    <xf numFmtId="191" fontId="2" fillId="34" borderId="10" xfId="62" applyNumberFormat="1" applyFont="1" applyFill="1" applyBorder="1" applyAlignment="1">
      <alignment horizontal="center" vertical="center" wrapText="1"/>
    </xf>
    <xf numFmtId="191" fontId="5" fillId="34" borderId="0" xfId="62" applyNumberFormat="1" applyFont="1" applyFill="1" applyAlignment="1">
      <alignment horizontal="center" vertical="center"/>
    </xf>
    <xf numFmtId="2" fontId="5" fillId="34" borderId="0" xfId="0" applyNumberFormat="1" applyFont="1" applyFill="1" applyAlignment="1">
      <alignment horizontal="right"/>
    </xf>
    <xf numFmtId="191" fontId="5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 wrapText="1"/>
    </xf>
    <xf numFmtId="0" fontId="5" fillId="34" borderId="0" xfId="53" applyFont="1" applyFill="1" applyAlignment="1">
      <alignment horizontal="left"/>
      <protection/>
    </xf>
    <xf numFmtId="0" fontId="5" fillId="34" borderId="0" xfId="0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180975</xdr:colOff>
      <xdr:row>11</xdr:row>
      <xdr:rowOff>257175</xdr:rowOff>
    </xdr:to>
    <xdr:pic macro="[1]!DesignIconClicked">
      <xdr:nvPicPr>
        <xdr:cNvPr id="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2514600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</xdr:row>
      <xdr:rowOff>0</xdr:rowOff>
    </xdr:from>
    <xdr:to>
      <xdr:col>2</xdr:col>
      <xdr:colOff>171450</xdr:colOff>
      <xdr:row>15</xdr:row>
      <xdr:rowOff>190500</xdr:rowOff>
    </xdr:to>
    <xdr:pic macro="[1]!DesignIconClicked">
      <xdr:nvPicPr>
        <xdr:cNvPr id="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171450</xdr:colOff>
      <xdr:row>11</xdr:row>
      <xdr:rowOff>257175</xdr:rowOff>
    </xdr:to>
    <xdr:pic macro="[1]!DesignIconClicked">
      <xdr:nvPicPr>
        <xdr:cNvPr id="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133350</xdr:colOff>
      <xdr:row>11</xdr:row>
      <xdr:rowOff>257175</xdr:rowOff>
    </xdr:to>
    <xdr:pic macro="[1]!DesignIconClicked">
      <xdr:nvPicPr>
        <xdr:cNvPr id="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171450</xdr:colOff>
      <xdr:row>11</xdr:row>
      <xdr:rowOff>257175</xdr:rowOff>
    </xdr:to>
    <xdr:pic macro="[1]!DesignIconClicked">
      <xdr:nvPicPr>
        <xdr:cNvPr id="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171450</xdr:colOff>
      <xdr:row>11</xdr:row>
      <xdr:rowOff>257175</xdr:rowOff>
    </xdr:to>
    <xdr:pic macro="[1]!DesignIconClicked">
      <xdr:nvPicPr>
        <xdr:cNvPr id="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133350</xdr:colOff>
      <xdr:row>11</xdr:row>
      <xdr:rowOff>257175</xdr:rowOff>
    </xdr:to>
    <xdr:pic macro="[1]!DesignIconClicked">
      <xdr:nvPicPr>
        <xdr:cNvPr id="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</xdr:row>
      <xdr:rowOff>0</xdr:rowOff>
    </xdr:from>
    <xdr:to>
      <xdr:col>2</xdr:col>
      <xdr:colOff>171450</xdr:colOff>
      <xdr:row>15</xdr:row>
      <xdr:rowOff>190500</xdr:rowOff>
    </xdr:to>
    <xdr:pic macro="[1]!DesignIconClicked">
      <xdr:nvPicPr>
        <xdr:cNvPr id="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171450</xdr:colOff>
      <xdr:row>11</xdr:row>
      <xdr:rowOff>257175</xdr:rowOff>
    </xdr:to>
    <xdr:pic macro="[1]!DesignIconClicked">
      <xdr:nvPicPr>
        <xdr:cNvPr id="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</xdr:row>
      <xdr:rowOff>0</xdr:rowOff>
    </xdr:from>
    <xdr:to>
      <xdr:col>3</xdr:col>
      <xdr:colOff>180975</xdr:colOff>
      <xdr:row>11</xdr:row>
      <xdr:rowOff>257175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2514600"/>
          <a:ext cx="152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171450</xdr:colOff>
      <xdr:row>15</xdr:row>
      <xdr:rowOff>190500</xdr:rowOff>
    </xdr:to>
    <xdr:pic macro="[1]!DesignIconClicked">
      <xdr:nvPicPr>
        <xdr:cNvPr id="1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41719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0</xdr:rowOff>
    </xdr:from>
    <xdr:to>
      <xdr:col>3</xdr:col>
      <xdr:colOff>161925</xdr:colOff>
      <xdr:row>11</xdr:row>
      <xdr:rowOff>257175</xdr:rowOff>
    </xdr:to>
    <xdr:pic macro="[1]!DesignIconClicked">
      <xdr:nvPicPr>
        <xdr:cNvPr id="1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514600"/>
          <a:ext cx="114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123825</xdr:colOff>
      <xdr:row>11</xdr:row>
      <xdr:rowOff>257175</xdr:rowOff>
    </xdr:to>
    <xdr:pic macro="[1]!DesignIconClicked">
      <xdr:nvPicPr>
        <xdr:cNvPr id="1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514600"/>
          <a:ext cx="123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0</xdr:rowOff>
    </xdr:from>
    <xdr:to>
      <xdr:col>3</xdr:col>
      <xdr:colOff>161925</xdr:colOff>
      <xdr:row>11</xdr:row>
      <xdr:rowOff>257175</xdr:rowOff>
    </xdr:to>
    <xdr:pic macro="[1]!DesignIconClicked">
      <xdr:nvPicPr>
        <xdr:cNvPr id="1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514600"/>
          <a:ext cx="114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0</xdr:rowOff>
    </xdr:from>
    <xdr:to>
      <xdr:col>3</xdr:col>
      <xdr:colOff>161925</xdr:colOff>
      <xdr:row>11</xdr:row>
      <xdr:rowOff>257175</xdr:rowOff>
    </xdr:to>
    <xdr:pic macro="[1]!DesignIconClicked">
      <xdr:nvPicPr>
        <xdr:cNvPr id="1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514600"/>
          <a:ext cx="114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123825</xdr:colOff>
      <xdr:row>11</xdr:row>
      <xdr:rowOff>257175</xdr:rowOff>
    </xdr:to>
    <xdr:pic macro="[1]!DesignIconClicked">
      <xdr:nvPicPr>
        <xdr:cNvPr id="1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514600"/>
          <a:ext cx="123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171450</xdr:colOff>
      <xdr:row>15</xdr:row>
      <xdr:rowOff>190500</xdr:rowOff>
    </xdr:to>
    <xdr:pic macro="[1]!DesignIconClicked">
      <xdr:nvPicPr>
        <xdr:cNvPr id="1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1719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0</xdr:rowOff>
    </xdr:from>
    <xdr:to>
      <xdr:col>3</xdr:col>
      <xdr:colOff>161925</xdr:colOff>
      <xdr:row>11</xdr:row>
      <xdr:rowOff>257175</xdr:rowOff>
    </xdr:to>
    <xdr:pic macro="[1]!DesignIconClicked">
      <xdr:nvPicPr>
        <xdr:cNvPr id="1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514600"/>
          <a:ext cx="114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0</xdr:rowOff>
    </xdr:from>
    <xdr:to>
      <xdr:col>4</xdr:col>
      <xdr:colOff>219075</xdr:colOff>
      <xdr:row>11</xdr:row>
      <xdr:rowOff>257175</xdr:rowOff>
    </xdr:to>
    <xdr:pic macro="[1]!DesignIconClicked">
      <xdr:nvPicPr>
        <xdr:cNvPr id="1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2514600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190500</xdr:colOff>
      <xdr:row>15</xdr:row>
      <xdr:rowOff>190500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350" y="41719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200025</xdr:colOff>
      <xdr:row>11</xdr:row>
      <xdr:rowOff>257175</xdr:rowOff>
    </xdr:to>
    <xdr:pic macro="[1]!DesignIconClicked">
      <xdr:nvPicPr>
        <xdr:cNvPr id="2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0</xdr:rowOff>
    </xdr:from>
    <xdr:to>
      <xdr:col>4</xdr:col>
      <xdr:colOff>152400</xdr:colOff>
      <xdr:row>11</xdr:row>
      <xdr:rowOff>257175</xdr:rowOff>
    </xdr:to>
    <xdr:pic macro="[1]!DesignIconClicked">
      <xdr:nvPicPr>
        <xdr:cNvPr id="2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2514600"/>
          <a:ext cx="114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200025</xdr:colOff>
      <xdr:row>11</xdr:row>
      <xdr:rowOff>257175</xdr:rowOff>
    </xdr:to>
    <xdr:pic macro="[1]!DesignIconClicked">
      <xdr:nvPicPr>
        <xdr:cNvPr id="2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200025</xdr:colOff>
      <xdr:row>11</xdr:row>
      <xdr:rowOff>257175</xdr:rowOff>
    </xdr:to>
    <xdr:pic macro="[1]!DesignIconClicked">
      <xdr:nvPicPr>
        <xdr:cNvPr id="2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0</xdr:rowOff>
    </xdr:from>
    <xdr:to>
      <xdr:col>4</xdr:col>
      <xdr:colOff>152400</xdr:colOff>
      <xdr:row>11</xdr:row>
      <xdr:rowOff>257175</xdr:rowOff>
    </xdr:to>
    <xdr:pic macro="[1]!DesignIconClicked">
      <xdr:nvPicPr>
        <xdr:cNvPr id="2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2514600"/>
          <a:ext cx="114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190500</xdr:colOff>
      <xdr:row>15</xdr:row>
      <xdr:rowOff>190500</xdr:rowOff>
    </xdr:to>
    <xdr:pic macro="[1]!DesignIconClicked">
      <xdr:nvPicPr>
        <xdr:cNvPr id="2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41719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200025</xdr:colOff>
      <xdr:row>11</xdr:row>
      <xdr:rowOff>257175</xdr:rowOff>
    </xdr:to>
    <xdr:pic macro="[1]!DesignIconClicked">
      <xdr:nvPicPr>
        <xdr:cNvPr id="2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2514600"/>
          <a:ext cx="133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180975</xdr:colOff>
      <xdr:row>15</xdr:row>
      <xdr:rowOff>190500</xdr:rowOff>
    </xdr:to>
    <xdr:pic macro="[1]!DesignIconClicked">
      <xdr:nvPicPr>
        <xdr:cNvPr id="2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180975</xdr:colOff>
      <xdr:row>15</xdr:row>
      <xdr:rowOff>190500</xdr:rowOff>
    </xdr:to>
    <xdr:pic macro="[1]!DesignIconClicked">
      <xdr:nvPicPr>
        <xdr:cNvPr id="2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180975</xdr:colOff>
      <xdr:row>15</xdr:row>
      <xdr:rowOff>190500</xdr:rowOff>
    </xdr:to>
    <xdr:pic macro="[1]!DesignIconClicked">
      <xdr:nvPicPr>
        <xdr:cNvPr id="3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180975</xdr:colOff>
      <xdr:row>15</xdr:row>
      <xdr:rowOff>190500</xdr:rowOff>
    </xdr:to>
    <xdr:pic macro="[1]!DesignIconClicked">
      <xdr:nvPicPr>
        <xdr:cNvPr id="3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180975</xdr:colOff>
      <xdr:row>15</xdr:row>
      <xdr:rowOff>190500</xdr:rowOff>
    </xdr:to>
    <xdr:pic macro="[1]!DesignIconClicked">
      <xdr:nvPicPr>
        <xdr:cNvPr id="3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180975</xdr:colOff>
      <xdr:row>15</xdr:row>
      <xdr:rowOff>190500</xdr:rowOff>
    </xdr:to>
    <xdr:pic macro="[1]!DesignIconClicked">
      <xdr:nvPicPr>
        <xdr:cNvPr id="3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180975</xdr:colOff>
      <xdr:row>15</xdr:row>
      <xdr:rowOff>190500</xdr:rowOff>
    </xdr:to>
    <xdr:pic macro="[1]!DesignIconClicked">
      <xdr:nvPicPr>
        <xdr:cNvPr id="3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180975</xdr:colOff>
      <xdr:row>15</xdr:row>
      <xdr:rowOff>190500</xdr:rowOff>
    </xdr:to>
    <xdr:pic macro="[1]!DesignIconClicked">
      <xdr:nvPicPr>
        <xdr:cNvPr id="3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180975</xdr:colOff>
      <xdr:row>15</xdr:row>
      <xdr:rowOff>190500</xdr:rowOff>
    </xdr:to>
    <xdr:pic macro="[1]!DesignIconClicked">
      <xdr:nvPicPr>
        <xdr:cNvPr id="3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180975</xdr:colOff>
      <xdr:row>15</xdr:row>
      <xdr:rowOff>190500</xdr:rowOff>
    </xdr:to>
    <xdr:pic macro="[1]!DesignIconClicked">
      <xdr:nvPicPr>
        <xdr:cNvPr id="3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180975</xdr:colOff>
      <xdr:row>15</xdr:row>
      <xdr:rowOff>190500</xdr:rowOff>
    </xdr:to>
    <xdr:pic macro="[1]!DesignIconClicked">
      <xdr:nvPicPr>
        <xdr:cNvPr id="3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180975</xdr:colOff>
      <xdr:row>15</xdr:row>
      <xdr:rowOff>190500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180975</xdr:colOff>
      <xdr:row>15</xdr:row>
      <xdr:rowOff>190500</xdr:rowOff>
    </xdr:to>
    <xdr:pic macro="[1]!DesignIconClicked">
      <xdr:nvPicPr>
        <xdr:cNvPr id="4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180975</xdr:colOff>
      <xdr:row>15</xdr:row>
      <xdr:rowOff>190500</xdr:rowOff>
    </xdr:to>
    <xdr:pic macro="[1]!DesignIconClicked">
      <xdr:nvPicPr>
        <xdr:cNvPr id="4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180975</xdr:colOff>
      <xdr:row>15</xdr:row>
      <xdr:rowOff>190500</xdr:rowOff>
    </xdr:to>
    <xdr:pic macro="[1]!DesignIconClicked">
      <xdr:nvPicPr>
        <xdr:cNvPr id="4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180975</xdr:colOff>
      <xdr:row>15</xdr:row>
      <xdr:rowOff>190500</xdr:rowOff>
    </xdr:to>
    <xdr:pic macro="[1]!DesignIconClicked">
      <xdr:nvPicPr>
        <xdr:cNvPr id="4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96"/>
  <sheetViews>
    <sheetView tabSelected="1" view="pageBreakPreview" zoomScale="60" zoomScaleNormal="65" zoomScalePageLayoutView="0" workbookViewId="0" topLeftCell="B1">
      <selection activeCell="F7" sqref="F7"/>
    </sheetView>
  </sheetViews>
  <sheetFormatPr defaultColWidth="9.125" defaultRowHeight="12.75"/>
  <cols>
    <col min="1" max="1" width="0" style="1" hidden="1" customWidth="1"/>
    <col min="2" max="2" width="143.625" style="9" customWidth="1"/>
    <col min="3" max="3" width="23.875" style="25" customWidth="1"/>
    <col min="4" max="5" width="18.375" style="25" customWidth="1"/>
    <col min="6" max="6" width="21.125" style="6" customWidth="1"/>
    <col min="7" max="16384" width="9.125" style="1" customWidth="1"/>
  </cols>
  <sheetData>
    <row r="1" spans="2:5" ht="18">
      <c r="B1" s="8"/>
      <c r="C1" s="33" t="s">
        <v>81</v>
      </c>
      <c r="D1" s="33"/>
      <c r="E1" s="34"/>
    </row>
    <row r="2" spans="2:5" ht="18">
      <c r="B2" s="8"/>
      <c r="C2" s="33" t="s">
        <v>52</v>
      </c>
      <c r="D2" s="33"/>
      <c r="E2" s="34"/>
    </row>
    <row r="3" spans="2:5" ht="18">
      <c r="B3" s="8"/>
      <c r="C3" s="33" t="s">
        <v>53</v>
      </c>
      <c r="D3" s="33"/>
      <c r="E3" s="34"/>
    </row>
    <row r="4" spans="2:5" ht="18">
      <c r="B4" s="8"/>
      <c r="C4" s="33" t="s">
        <v>82</v>
      </c>
      <c r="D4" s="33"/>
      <c r="E4" s="34"/>
    </row>
    <row r="5" spans="2:5" ht="18">
      <c r="B5" s="8"/>
      <c r="C5" s="24"/>
      <c r="D5" s="24"/>
      <c r="E5" s="24"/>
    </row>
    <row r="6" spans="2:5" ht="18">
      <c r="B6" s="32" t="s">
        <v>39</v>
      </c>
      <c r="C6" s="32"/>
      <c r="D6" s="32"/>
      <c r="E6" s="32"/>
    </row>
    <row r="7" ht="18">
      <c r="E7" s="25" t="s">
        <v>10</v>
      </c>
    </row>
    <row r="8" spans="1:5" ht="18">
      <c r="A8" s="5"/>
      <c r="B8" s="18" t="s">
        <v>9</v>
      </c>
      <c r="C8" s="26" t="s">
        <v>54</v>
      </c>
      <c r="D8" s="26" t="s">
        <v>55</v>
      </c>
      <c r="E8" s="26" t="s">
        <v>56</v>
      </c>
    </row>
    <row r="9" spans="1:6" s="20" customFormat="1" ht="18">
      <c r="A9" s="15"/>
      <c r="B9" s="15">
        <v>1</v>
      </c>
      <c r="C9" s="26">
        <v>2</v>
      </c>
      <c r="D9" s="26">
        <v>3</v>
      </c>
      <c r="E9" s="26">
        <v>4</v>
      </c>
      <c r="F9" s="19"/>
    </row>
    <row r="10" spans="1:6" ht="18">
      <c r="A10" s="5"/>
      <c r="B10" s="2" t="s">
        <v>4</v>
      </c>
      <c r="C10" s="27">
        <f>C11+C16+C43+C74</f>
        <v>567493.38071</v>
      </c>
      <c r="D10" s="27">
        <f>D11+D16+D43+D74</f>
        <v>510051.59785</v>
      </c>
      <c r="E10" s="27">
        <f>E11+E16+E43+E74</f>
        <v>501013.6118099999</v>
      </c>
      <c r="F10" s="16"/>
    </row>
    <row r="11" spans="1:5" ht="18">
      <c r="A11" s="5"/>
      <c r="B11" s="2" t="s">
        <v>14</v>
      </c>
      <c r="C11" s="27">
        <f>C12+C13+C14+C15</f>
        <v>151383.41976000002</v>
      </c>
      <c r="D11" s="27">
        <f>D12+D13+D14</f>
        <v>117703.6</v>
      </c>
      <c r="E11" s="27">
        <f>E12+E13+E14</f>
        <v>126042.3</v>
      </c>
    </row>
    <row r="12" spans="1:5" ht="24" customHeight="1">
      <c r="A12" s="5"/>
      <c r="B12" s="13" t="s">
        <v>5</v>
      </c>
      <c r="C12" s="23">
        <v>141334.6</v>
      </c>
      <c r="D12" s="23">
        <v>117703.6</v>
      </c>
      <c r="E12" s="23">
        <v>126042.3</v>
      </c>
    </row>
    <row r="13" spans="1:5" ht="24" customHeight="1">
      <c r="A13" s="5"/>
      <c r="B13" s="13" t="s">
        <v>40</v>
      </c>
      <c r="C13" s="23">
        <v>2539.2</v>
      </c>
      <c r="D13" s="23">
        <v>0</v>
      </c>
      <c r="E13" s="23">
        <v>0</v>
      </c>
    </row>
    <row r="14" spans="1:5" ht="41.25" customHeight="1">
      <c r="A14" s="5"/>
      <c r="B14" s="13" t="s">
        <v>41</v>
      </c>
      <c r="C14" s="23">
        <v>7033.8</v>
      </c>
      <c r="D14" s="23">
        <f>7033.8-7033.8</f>
        <v>0</v>
      </c>
      <c r="E14" s="23">
        <v>0</v>
      </c>
    </row>
    <row r="15" spans="1:5" ht="41.25" customHeight="1">
      <c r="A15" s="5"/>
      <c r="B15" s="13" t="s">
        <v>71</v>
      </c>
      <c r="C15" s="23">
        <f>115.64901+236.95117+123.21958</f>
        <v>475.81976000000003</v>
      </c>
      <c r="D15" s="23">
        <v>0</v>
      </c>
      <c r="E15" s="23">
        <v>0</v>
      </c>
    </row>
    <row r="16" spans="1:5" ht="18.75">
      <c r="A16" s="5"/>
      <c r="B16" s="11" t="s">
        <v>68</v>
      </c>
      <c r="C16" s="28">
        <f>SUM(C18:C42)</f>
        <v>164784.71378000002</v>
      </c>
      <c r="D16" s="28">
        <f>SUM(D18:D42)</f>
        <v>94907.48597000001</v>
      </c>
      <c r="E16" s="28">
        <f>SUM(E18:E42)</f>
        <v>77470.43337999999</v>
      </c>
    </row>
    <row r="17" spans="1:5" ht="18">
      <c r="A17" s="5"/>
      <c r="B17" s="11" t="s">
        <v>13</v>
      </c>
      <c r="C17" s="28"/>
      <c r="D17" s="28"/>
      <c r="E17" s="28"/>
    </row>
    <row r="18" spans="1:5" ht="18">
      <c r="A18" s="5"/>
      <c r="B18" s="10" t="s">
        <v>62</v>
      </c>
      <c r="C18" s="22">
        <v>97.9</v>
      </c>
      <c r="D18" s="22">
        <v>97.9</v>
      </c>
      <c r="E18" s="22">
        <v>97.9</v>
      </c>
    </row>
    <row r="19" spans="1:5" ht="36">
      <c r="A19" s="5"/>
      <c r="B19" s="4" t="s">
        <v>8</v>
      </c>
      <c r="C19" s="22">
        <v>0</v>
      </c>
      <c r="D19" s="22">
        <f>10544.4-383.6+0.02918+383.57082</f>
        <v>10544.4</v>
      </c>
      <c r="E19" s="22">
        <f>9943.2-547.3-0.03819-809.96079</f>
        <v>8585.901020000003</v>
      </c>
    </row>
    <row r="20" spans="1:5" ht="18">
      <c r="A20" s="5"/>
      <c r="B20" s="4" t="s">
        <v>17</v>
      </c>
      <c r="C20" s="22">
        <v>114.9</v>
      </c>
      <c r="D20" s="22">
        <v>114.9</v>
      </c>
      <c r="E20" s="22">
        <v>114.9</v>
      </c>
    </row>
    <row r="21" spans="1:6" ht="78" customHeight="1">
      <c r="A21" s="5"/>
      <c r="B21" s="4" t="s">
        <v>27</v>
      </c>
      <c r="C21" s="22">
        <v>5565.1</v>
      </c>
      <c r="D21" s="22">
        <v>5565.1</v>
      </c>
      <c r="E21" s="22">
        <v>5565.1</v>
      </c>
      <c r="F21" s="7"/>
    </row>
    <row r="22" spans="1:5" ht="18">
      <c r="A22" s="5"/>
      <c r="B22" s="4" t="s">
        <v>67</v>
      </c>
      <c r="C22" s="22">
        <v>876.67678</v>
      </c>
      <c r="D22" s="22">
        <v>0</v>
      </c>
      <c r="E22" s="22">
        <v>0</v>
      </c>
    </row>
    <row r="23" spans="1:5" ht="18">
      <c r="A23" s="5"/>
      <c r="B23" s="4" t="s">
        <v>70</v>
      </c>
      <c r="C23" s="22">
        <v>710.93935</v>
      </c>
      <c r="D23" s="22">
        <v>0</v>
      </c>
      <c r="E23" s="22">
        <v>0</v>
      </c>
    </row>
    <row r="24" spans="1:5" ht="54">
      <c r="A24" s="5"/>
      <c r="B24" s="4" t="s">
        <v>66</v>
      </c>
      <c r="C24" s="22">
        <f>164.90996-164.90996</f>
        <v>0</v>
      </c>
      <c r="D24" s="22">
        <v>0</v>
      </c>
      <c r="E24" s="22">
        <v>0</v>
      </c>
    </row>
    <row r="25" spans="1:5" ht="18">
      <c r="A25" s="5"/>
      <c r="B25" s="4" t="s">
        <v>75</v>
      </c>
      <c r="C25" s="22">
        <v>14623.24873</v>
      </c>
      <c r="D25" s="22">
        <v>0</v>
      </c>
      <c r="E25" s="22">
        <v>0</v>
      </c>
    </row>
    <row r="26" spans="1:5" ht="39" customHeight="1">
      <c r="A26" s="5"/>
      <c r="B26" s="10" t="s">
        <v>32</v>
      </c>
      <c r="C26" s="22">
        <f>38819.1+2296.96897-0.023</f>
        <v>41116.04597</v>
      </c>
      <c r="D26" s="23">
        <v>32673</v>
      </c>
      <c r="E26" s="23">
        <v>32673</v>
      </c>
    </row>
    <row r="27" spans="1:5" ht="42.75" customHeight="1">
      <c r="A27" s="5"/>
      <c r="B27" s="10" t="s">
        <v>34</v>
      </c>
      <c r="C27" s="22">
        <v>15905.71248</v>
      </c>
      <c r="D27" s="23">
        <v>0</v>
      </c>
      <c r="E27" s="23">
        <v>0</v>
      </c>
    </row>
    <row r="28" spans="1:5" ht="25.5" customHeight="1">
      <c r="A28" s="5"/>
      <c r="B28" s="10" t="s">
        <v>33</v>
      </c>
      <c r="C28" s="22">
        <f>3606.44+0.00328</f>
        <v>3606.44328</v>
      </c>
      <c r="D28" s="23">
        <v>0</v>
      </c>
      <c r="E28" s="23">
        <v>0</v>
      </c>
    </row>
    <row r="29" spans="1:5" ht="57.75" customHeight="1">
      <c r="A29" s="5"/>
      <c r="B29" s="10" t="s">
        <v>58</v>
      </c>
      <c r="C29" s="22">
        <f>20956+0.0274</f>
        <v>20956.0274</v>
      </c>
      <c r="D29" s="23">
        <f>16512.6+0.00274</f>
        <v>16512.60274</v>
      </c>
      <c r="E29" s="23">
        <v>0</v>
      </c>
    </row>
    <row r="30" spans="1:5" ht="57.75" customHeight="1">
      <c r="A30" s="5"/>
      <c r="B30" s="10" t="s">
        <v>59</v>
      </c>
      <c r="C30" s="22">
        <f>11957.6-0.02466</f>
        <v>11957.575340000001</v>
      </c>
      <c r="D30" s="23">
        <v>0</v>
      </c>
      <c r="E30" s="23">
        <v>0</v>
      </c>
    </row>
    <row r="31" spans="1:5" ht="36">
      <c r="A31" s="5"/>
      <c r="B31" s="10" t="s">
        <v>60</v>
      </c>
      <c r="C31" s="22">
        <f>11901.5+0.03788</f>
        <v>11901.53788</v>
      </c>
      <c r="D31" s="23">
        <f>8539.6+0.01079</f>
        <v>8539.61079</v>
      </c>
      <c r="E31" s="23">
        <f>8311.9-0.0306</f>
        <v>8311.8694</v>
      </c>
    </row>
    <row r="32" spans="1:5" ht="25.5" customHeight="1">
      <c r="A32" s="5"/>
      <c r="B32" s="10" t="s">
        <v>44</v>
      </c>
      <c r="C32" s="22">
        <v>0</v>
      </c>
      <c r="D32" s="23">
        <f>383.6-0.02918-383.57082</f>
        <v>0</v>
      </c>
      <c r="E32" s="23">
        <f>547.3+0.03819+809.96079</f>
        <v>1357.29898</v>
      </c>
    </row>
    <row r="33" spans="1:5" ht="39" customHeight="1">
      <c r="A33" s="5"/>
      <c r="B33" s="10" t="s">
        <v>57</v>
      </c>
      <c r="C33" s="22">
        <v>0</v>
      </c>
      <c r="D33" s="23">
        <f>1037+0.06184-1037.06184</f>
        <v>0</v>
      </c>
      <c r="E33" s="23">
        <f>1642.1-0.08542+2429.88235</f>
        <v>4071.89693</v>
      </c>
    </row>
    <row r="34" spans="1:5" ht="25.5" customHeight="1">
      <c r="A34" s="5"/>
      <c r="B34" s="10" t="s">
        <v>37</v>
      </c>
      <c r="C34" s="22">
        <f>4540.25+450+600</f>
        <v>5590.25</v>
      </c>
      <c r="D34" s="23">
        <v>3102</v>
      </c>
      <c r="E34" s="23">
        <v>0</v>
      </c>
    </row>
    <row r="35" spans="1:5" ht="36">
      <c r="A35" s="5"/>
      <c r="B35" s="4" t="s">
        <v>61</v>
      </c>
      <c r="C35" s="22">
        <f>5455.34-0.00115</f>
        <v>5455.33885</v>
      </c>
      <c r="D35" s="22">
        <f>5882.3-0.02756</f>
        <v>5882.27244</v>
      </c>
      <c r="E35" s="22">
        <f>6091.9-0.03295</f>
        <v>6091.86705</v>
      </c>
    </row>
    <row r="36" spans="1:5" ht="18">
      <c r="A36" s="5"/>
      <c r="B36" s="4" t="s">
        <v>64</v>
      </c>
      <c r="C36" s="22">
        <f>2069.117+5594.28</f>
        <v>7663.397</v>
      </c>
      <c r="D36" s="22">
        <v>0</v>
      </c>
      <c r="E36" s="22">
        <v>0</v>
      </c>
    </row>
    <row r="37" spans="1:5" ht="26.25" customHeight="1">
      <c r="A37" s="5"/>
      <c r="B37" s="4" t="s">
        <v>45</v>
      </c>
      <c r="C37" s="22">
        <v>10600.7</v>
      </c>
      <c r="D37" s="22">
        <v>10600.7</v>
      </c>
      <c r="E37" s="22">
        <v>10600.7</v>
      </c>
    </row>
    <row r="38" spans="1:5" ht="26.25" customHeight="1">
      <c r="A38" s="5"/>
      <c r="B38" s="4" t="s">
        <v>63</v>
      </c>
      <c r="C38" s="22">
        <v>3750</v>
      </c>
      <c r="D38" s="22">
        <v>0</v>
      </c>
      <c r="E38" s="22">
        <v>0</v>
      </c>
    </row>
    <row r="39" spans="1:5" ht="36" customHeight="1">
      <c r="A39" s="5"/>
      <c r="B39" s="4" t="s">
        <v>73</v>
      </c>
      <c r="C39" s="22">
        <v>91</v>
      </c>
      <c r="D39" s="22">
        <v>0</v>
      </c>
      <c r="E39" s="22">
        <v>0</v>
      </c>
    </row>
    <row r="40" spans="1:5" ht="26.25" customHeight="1">
      <c r="A40" s="5"/>
      <c r="B40" s="4" t="s">
        <v>65</v>
      </c>
      <c r="C40" s="22">
        <f>1044.33115+2823.56199</f>
        <v>3867.89314</v>
      </c>
      <c r="D40" s="22">
        <v>0</v>
      </c>
      <c r="E40" s="22">
        <v>0</v>
      </c>
    </row>
    <row r="41" spans="1:5" ht="18">
      <c r="A41" s="5"/>
      <c r="B41" s="4" t="s">
        <v>38</v>
      </c>
      <c r="C41" s="22">
        <v>334.02758</v>
      </c>
      <c r="D41" s="22">
        <v>0</v>
      </c>
      <c r="E41" s="22">
        <f>334.02758-334.02758</f>
        <v>0</v>
      </c>
    </row>
    <row r="42" spans="1:5" ht="18">
      <c r="A42" s="5"/>
      <c r="B42" s="4" t="s">
        <v>77</v>
      </c>
      <c r="C42" s="22">
        <v>0</v>
      </c>
      <c r="D42" s="22">
        <v>1275</v>
      </c>
      <c r="E42" s="22">
        <v>0</v>
      </c>
    </row>
    <row r="43" spans="1:5" ht="24.75" customHeight="1">
      <c r="A43" s="5"/>
      <c r="B43" s="11" t="s">
        <v>15</v>
      </c>
      <c r="C43" s="28">
        <f>SUM(C45:C69)</f>
        <v>228468.50375</v>
      </c>
      <c r="D43" s="28">
        <f>SUM(D45:D69)</f>
        <v>277437.53988</v>
      </c>
      <c r="E43" s="28">
        <f>SUM(E45:E69)</f>
        <v>277182.15842999995</v>
      </c>
    </row>
    <row r="44" spans="1:5" ht="18">
      <c r="A44" s="5"/>
      <c r="B44" s="11" t="s">
        <v>13</v>
      </c>
      <c r="C44" s="28"/>
      <c r="D44" s="28"/>
      <c r="E44" s="28"/>
    </row>
    <row r="45" spans="1:5" ht="18">
      <c r="A45" s="5"/>
      <c r="B45" s="4" t="s">
        <v>7</v>
      </c>
      <c r="C45" s="22">
        <v>3079.2</v>
      </c>
      <c r="D45" s="22">
        <v>3079.2</v>
      </c>
      <c r="E45" s="22">
        <v>3079.2</v>
      </c>
    </row>
    <row r="46" spans="1:6" ht="54">
      <c r="A46" s="5"/>
      <c r="B46" s="12" t="s">
        <v>18</v>
      </c>
      <c r="C46" s="22">
        <v>8761.4</v>
      </c>
      <c r="D46" s="22">
        <v>8761.4</v>
      </c>
      <c r="E46" s="22">
        <v>8761.4</v>
      </c>
      <c r="F46" s="7"/>
    </row>
    <row r="47" spans="1:6" ht="54" hidden="1">
      <c r="A47" s="5"/>
      <c r="B47" s="4" t="s">
        <v>6</v>
      </c>
      <c r="C47" s="22"/>
      <c r="D47" s="22"/>
      <c r="E47" s="22"/>
      <c r="F47" s="7"/>
    </row>
    <row r="48" spans="1:5" ht="36">
      <c r="A48" s="5"/>
      <c r="B48" s="4" t="s">
        <v>11</v>
      </c>
      <c r="C48" s="22">
        <v>282.9</v>
      </c>
      <c r="D48" s="22">
        <v>282.9</v>
      </c>
      <c r="E48" s="22">
        <v>282.9</v>
      </c>
    </row>
    <row r="49" spans="1:5" ht="18">
      <c r="A49" s="5"/>
      <c r="B49" s="4" t="s">
        <v>12</v>
      </c>
      <c r="C49" s="22">
        <v>3</v>
      </c>
      <c r="D49" s="22">
        <v>3</v>
      </c>
      <c r="E49" s="22">
        <v>3</v>
      </c>
    </row>
    <row r="50" spans="1:5" ht="18">
      <c r="A50" s="5"/>
      <c r="B50" s="4" t="s">
        <v>22</v>
      </c>
      <c r="C50" s="22">
        <v>45.4</v>
      </c>
      <c r="D50" s="22">
        <v>45.4</v>
      </c>
      <c r="E50" s="22">
        <v>45.4</v>
      </c>
    </row>
    <row r="51" spans="2:5" ht="36">
      <c r="B51" s="4" t="s">
        <v>23</v>
      </c>
      <c r="C51" s="22">
        <v>14.2</v>
      </c>
      <c r="D51" s="22">
        <v>10.4</v>
      </c>
      <c r="E51" s="22">
        <v>84.6</v>
      </c>
    </row>
    <row r="52" spans="1:5" ht="36">
      <c r="A52" s="5"/>
      <c r="B52" s="17" t="s">
        <v>21</v>
      </c>
      <c r="C52" s="22">
        <v>54.1</v>
      </c>
      <c r="D52" s="22">
        <v>54.1</v>
      </c>
      <c r="E52" s="22">
        <v>108.2</v>
      </c>
    </row>
    <row r="53" spans="1:5" ht="18">
      <c r="A53" s="5"/>
      <c r="B53" s="4" t="s">
        <v>1</v>
      </c>
      <c r="C53" s="22">
        <v>783.8</v>
      </c>
      <c r="D53" s="22">
        <v>783.8</v>
      </c>
      <c r="E53" s="22">
        <v>783.8</v>
      </c>
    </row>
    <row r="54" spans="1:5" ht="18">
      <c r="A54" s="5"/>
      <c r="B54" s="4" t="s">
        <v>2</v>
      </c>
      <c r="C54" s="22">
        <v>521.8</v>
      </c>
      <c r="D54" s="22">
        <v>521.8</v>
      </c>
      <c r="E54" s="22">
        <v>521.8</v>
      </c>
    </row>
    <row r="55" spans="1:6" ht="36">
      <c r="A55" s="5"/>
      <c r="B55" s="4" t="s">
        <v>19</v>
      </c>
      <c r="C55" s="22">
        <v>9.8</v>
      </c>
      <c r="D55" s="22">
        <v>9.8</v>
      </c>
      <c r="E55" s="22">
        <v>9.8</v>
      </c>
      <c r="F55" s="7"/>
    </row>
    <row r="56" spans="1:6" ht="18">
      <c r="A56" s="5"/>
      <c r="B56" s="4" t="s">
        <v>24</v>
      </c>
      <c r="C56" s="22">
        <f>198429.1-3103.3+64.8-0.12</f>
        <v>195390.48</v>
      </c>
      <c r="D56" s="22">
        <f>249849.8-5832.7</f>
        <v>244017.09999999998</v>
      </c>
      <c r="E56" s="22">
        <f>249950.3-5832.7</f>
        <v>244117.59999999998</v>
      </c>
      <c r="F56" s="7"/>
    </row>
    <row r="57" spans="1:6" ht="36">
      <c r="A57" s="5"/>
      <c r="B57" s="4" t="s">
        <v>42</v>
      </c>
      <c r="C57" s="22">
        <f>193.8+134</f>
        <v>327.8</v>
      </c>
      <c r="D57" s="22">
        <f>193.8+134</f>
        <v>327.8</v>
      </c>
      <c r="E57" s="22">
        <f>193.8+134</f>
        <v>327.8</v>
      </c>
      <c r="F57" s="7"/>
    </row>
    <row r="58" spans="1:6" ht="36">
      <c r="A58" s="5"/>
      <c r="B58" s="4" t="s">
        <v>43</v>
      </c>
      <c r="C58" s="22">
        <v>12.5</v>
      </c>
      <c r="D58" s="22">
        <v>12.5</v>
      </c>
      <c r="E58" s="22">
        <v>12.5</v>
      </c>
      <c r="F58" s="7"/>
    </row>
    <row r="59" spans="1:5" ht="36">
      <c r="A59" s="5"/>
      <c r="B59" s="4" t="s">
        <v>28</v>
      </c>
      <c r="C59" s="22">
        <f>778.2+0.012</f>
        <v>778.212</v>
      </c>
      <c r="D59" s="22">
        <f>778.2+0.012</f>
        <v>778.212</v>
      </c>
      <c r="E59" s="22">
        <f>778.2+0.012</f>
        <v>778.212</v>
      </c>
    </row>
    <row r="60" spans="1:5" ht="36">
      <c r="A60" s="5"/>
      <c r="B60" s="4" t="s">
        <v>29</v>
      </c>
      <c r="C60" s="22">
        <f>778.2+0.012</f>
        <v>778.212</v>
      </c>
      <c r="D60" s="22">
        <v>0</v>
      </c>
      <c r="E60" s="22">
        <f>1556.4+0.024</f>
        <v>1556.424</v>
      </c>
    </row>
    <row r="61" spans="1:6" ht="36" hidden="1">
      <c r="A61" s="5"/>
      <c r="B61" s="4" t="s">
        <v>3</v>
      </c>
      <c r="C61" s="22"/>
      <c r="D61" s="22"/>
      <c r="E61" s="22"/>
      <c r="F61" s="7"/>
    </row>
    <row r="62" spans="1:5" ht="18">
      <c r="A62" s="5"/>
      <c r="B62" s="4" t="s">
        <v>0</v>
      </c>
      <c r="C62" s="22">
        <v>1255.7</v>
      </c>
      <c r="D62" s="22">
        <v>1381.3</v>
      </c>
      <c r="E62" s="22">
        <v>1519.5</v>
      </c>
    </row>
    <row r="63" spans="1:5" ht="18">
      <c r="A63" s="5"/>
      <c r="B63" s="4" t="s">
        <v>25</v>
      </c>
      <c r="C63" s="22">
        <f>1-0.03</f>
        <v>0.97</v>
      </c>
      <c r="D63" s="22">
        <f>0.3+0.02</f>
        <v>0.32</v>
      </c>
      <c r="E63" s="22">
        <v>0</v>
      </c>
    </row>
    <row r="64" spans="2:5" ht="36">
      <c r="B64" s="4" t="s">
        <v>31</v>
      </c>
      <c r="C64" s="22">
        <f>0.1-0.01</f>
        <v>0.09000000000000001</v>
      </c>
      <c r="D64" s="22">
        <v>0</v>
      </c>
      <c r="E64" s="22">
        <v>0</v>
      </c>
    </row>
    <row r="65" spans="1:5" ht="36">
      <c r="A65" s="5"/>
      <c r="B65" s="17" t="s">
        <v>20</v>
      </c>
      <c r="C65" s="22">
        <f>105.7+0.00131</f>
        <v>105.70131</v>
      </c>
      <c r="D65" s="22">
        <f>162.8-0.00044</f>
        <v>162.79956</v>
      </c>
      <c r="E65" s="22">
        <f>164.1+0.04299</f>
        <v>164.14299</v>
      </c>
    </row>
    <row r="66" spans="1:5" ht="54">
      <c r="A66" s="5"/>
      <c r="B66" s="17" t="s">
        <v>26</v>
      </c>
      <c r="C66" s="22">
        <f>15025.9-0.02056</f>
        <v>15025.879439999999</v>
      </c>
      <c r="D66" s="22">
        <f>16181.7+0.01632</f>
        <v>16181.716320000001</v>
      </c>
      <c r="E66" s="22">
        <f>15025.9-0.02056</f>
        <v>15025.879439999999</v>
      </c>
    </row>
    <row r="67" spans="1:5" ht="18" hidden="1">
      <c r="A67" s="5"/>
      <c r="B67" s="17"/>
      <c r="C67" s="29"/>
      <c r="D67" s="22"/>
      <c r="E67" s="22"/>
    </row>
    <row r="68" spans="1:5" ht="18" hidden="1">
      <c r="A68" s="5"/>
      <c r="B68" s="17"/>
      <c r="C68" s="29"/>
      <c r="D68" s="22"/>
      <c r="E68" s="22"/>
    </row>
    <row r="69" spans="1:5" ht="36">
      <c r="A69" s="5"/>
      <c r="B69" s="4" t="s">
        <v>30</v>
      </c>
      <c r="C69" s="22">
        <f>1675.7-0.004-467.512+8.382+20.493+0.3</f>
        <v>1237.3590000000002</v>
      </c>
      <c r="D69" s="22">
        <f>1024-0.008</f>
        <v>1023.992</v>
      </c>
      <c r="E69" s="22">
        <v>0</v>
      </c>
    </row>
    <row r="70" spans="1:5" ht="18" hidden="1">
      <c r="A70" s="5"/>
      <c r="B70" s="4"/>
      <c r="C70" s="22"/>
      <c r="D70" s="22"/>
      <c r="E70" s="22"/>
    </row>
    <row r="71" spans="1:5" ht="18" hidden="1">
      <c r="A71" s="5"/>
      <c r="B71" s="4"/>
      <c r="C71" s="22"/>
      <c r="D71" s="22"/>
      <c r="E71" s="22"/>
    </row>
    <row r="72" spans="1:5" ht="18" hidden="1">
      <c r="A72" s="5"/>
      <c r="B72" s="4"/>
      <c r="C72" s="22"/>
      <c r="D72" s="22"/>
      <c r="E72" s="22"/>
    </row>
    <row r="73" spans="1:5" ht="18" hidden="1">
      <c r="A73" s="5"/>
      <c r="B73" s="4"/>
      <c r="C73" s="22"/>
      <c r="D73" s="22"/>
      <c r="E73" s="22"/>
    </row>
    <row r="74" spans="1:5" ht="18">
      <c r="A74" s="5"/>
      <c r="B74" s="3" t="s">
        <v>16</v>
      </c>
      <c r="C74" s="27">
        <f>SUM(C76:C84)</f>
        <v>22856.74342</v>
      </c>
      <c r="D74" s="27">
        <f>SUM(D76:D84)</f>
        <v>20002.972</v>
      </c>
      <c r="E74" s="27">
        <f>SUM(E76:E84)</f>
        <v>20318.72</v>
      </c>
    </row>
    <row r="75" spans="1:5" ht="18">
      <c r="A75" s="5"/>
      <c r="B75" s="11" t="s">
        <v>13</v>
      </c>
      <c r="C75" s="27"/>
      <c r="D75" s="27"/>
      <c r="E75" s="27"/>
    </row>
    <row r="76" spans="1:5" ht="18">
      <c r="A76" s="5"/>
      <c r="B76" s="10" t="s">
        <v>80</v>
      </c>
      <c r="C76" s="23">
        <v>5</v>
      </c>
      <c r="D76" s="22">
        <v>0</v>
      </c>
      <c r="E76" s="22">
        <v>0</v>
      </c>
    </row>
    <row r="77" spans="1:5" ht="18">
      <c r="A77" s="21"/>
      <c r="B77" s="10" t="s">
        <v>36</v>
      </c>
      <c r="C77" s="23">
        <v>360.5541</v>
      </c>
      <c r="D77" s="22">
        <v>0</v>
      </c>
      <c r="E77" s="22">
        <v>0</v>
      </c>
    </row>
    <row r="78" spans="1:5" ht="18">
      <c r="A78" s="21"/>
      <c r="B78" s="10" t="s">
        <v>72</v>
      </c>
      <c r="C78" s="23">
        <f>630+424+13</f>
        <v>1067</v>
      </c>
      <c r="D78" s="22">
        <v>0</v>
      </c>
      <c r="E78" s="22">
        <v>0</v>
      </c>
    </row>
    <row r="79" spans="1:5" ht="18">
      <c r="A79" s="21"/>
      <c r="B79" s="17" t="s">
        <v>76</v>
      </c>
      <c r="C79" s="29">
        <f>3683.4-239.6</f>
        <v>3443.8</v>
      </c>
      <c r="D79" s="22">
        <v>11050.1</v>
      </c>
      <c r="E79" s="22">
        <v>11050.1</v>
      </c>
    </row>
    <row r="80" spans="1:5" ht="36">
      <c r="A80" s="21"/>
      <c r="B80" s="10" t="s">
        <v>69</v>
      </c>
      <c r="C80" s="23">
        <v>460</v>
      </c>
      <c r="D80" s="22">
        <v>0</v>
      </c>
      <c r="E80" s="22">
        <v>0</v>
      </c>
    </row>
    <row r="81" spans="1:5" ht="36">
      <c r="A81" s="21"/>
      <c r="B81" s="10" t="s">
        <v>74</v>
      </c>
      <c r="C81" s="23">
        <f>140.1727+1899.1417-47.68965-238.59143</f>
        <v>1753.03332</v>
      </c>
      <c r="D81" s="22">
        <v>0</v>
      </c>
      <c r="E81" s="22">
        <v>0</v>
      </c>
    </row>
    <row r="82" spans="1:5" ht="18">
      <c r="A82" s="21"/>
      <c r="B82" s="10" t="s">
        <v>79</v>
      </c>
      <c r="C82" s="23">
        <v>12</v>
      </c>
      <c r="D82" s="22">
        <v>0</v>
      </c>
      <c r="E82" s="22">
        <v>0</v>
      </c>
    </row>
    <row r="83" spans="1:5" ht="36">
      <c r="A83" s="21"/>
      <c r="B83" s="10" t="s">
        <v>78</v>
      </c>
      <c r="C83" s="23">
        <f>1715.5+2245.6+263.6+64.5+23.9</f>
        <v>4313.099999999999</v>
      </c>
      <c r="D83" s="22">
        <v>0</v>
      </c>
      <c r="E83" s="22">
        <v>0</v>
      </c>
    </row>
    <row r="84" spans="2:5" ht="36">
      <c r="B84" s="4" t="s">
        <v>35</v>
      </c>
      <c r="C84" s="22">
        <f>8915.999+2526.957-0.7</f>
        <v>11442.256</v>
      </c>
      <c r="D84" s="22">
        <f>8952.872</f>
        <v>8952.872</v>
      </c>
      <c r="E84" s="22">
        <v>9268.62</v>
      </c>
    </row>
    <row r="85" spans="3:5" ht="18" hidden="1">
      <c r="C85" s="30">
        <f>C74+C43+C16</f>
        <v>416109.96095</v>
      </c>
      <c r="D85" s="30">
        <f>D74+D43+D16</f>
        <v>392347.99785000004</v>
      </c>
      <c r="E85" s="30">
        <f>E74+E43+E16</f>
        <v>374971.3118099999</v>
      </c>
    </row>
    <row r="86" spans="3:5" ht="18" hidden="1">
      <c r="C86" s="31">
        <f>C10</f>
        <v>567493.38071</v>
      </c>
      <c r="D86" s="31">
        <f>D10</f>
        <v>510051.59785</v>
      </c>
      <c r="E86" s="31">
        <f>E10</f>
        <v>501013.6118099999</v>
      </c>
    </row>
    <row r="87" ht="18" hidden="1"/>
    <row r="88" spans="2:5" ht="18" hidden="1">
      <c r="B88" s="14" t="s">
        <v>46</v>
      </c>
      <c r="C88" s="31">
        <f>C48+C49+C50+C51+C53+C55+C58+C62+C57+C32+C37+C34</f>
        <v>18926.050000000003</v>
      </c>
      <c r="D88" s="31">
        <f>D48+D49+D50+D51+D53+D55+D58+D62+D57+D32+D37+D34</f>
        <v>16559.6</v>
      </c>
      <c r="E88" s="31">
        <f>E48+E49+E50+E51+E53+E55+E58+E62+E57+E32+E37+E34</f>
        <v>15027.298980000001</v>
      </c>
    </row>
    <row r="89" spans="2:5" ht="18" hidden="1">
      <c r="B89" s="14" t="s">
        <v>47</v>
      </c>
      <c r="C89" s="31">
        <f>C12+C13+C19+C14</f>
        <v>150907.6</v>
      </c>
      <c r="D89" s="31">
        <f>D12+D13+D19+D14</f>
        <v>128248</v>
      </c>
      <c r="E89" s="31">
        <f>E12+E13+E19+E14</f>
        <v>134628.20102</v>
      </c>
    </row>
    <row r="90" spans="2:5" ht="18" hidden="1">
      <c r="B90" s="14" t="s">
        <v>48</v>
      </c>
      <c r="C90" s="30">
        <f>C26+C65+C52/2</f>
        <v>41248.79728</v>
      </c>
      <c r="D90" s="30">
        <f>D26+D65+D52/2</f>
        <v>32862.84956</v>
      </c>
      <c r="E90" s="30">
        <f>E26+E65+E52/2</f>
        <v>32891.24299</v>
      </c>
    </row>
    <row r="91" spans="2:5" ht="18" hidden="1">
      <c r="B91" s="14" t="s">
        <v>49</v>
      </c>
      <c r="C91" s="30">
        <f>C20+C52/2+C59+C60+C66+C69+C27</f>
        <v>33867.32492</v>
      </c>
      <c r="D91" s="30">
        <f>D20+D52/2+D59+D60+D66+D69+D27</f>
        <v>18125.870319999998</v>
      </c>
      <c r="E91" s="30">
        <f>E20+E52/2+E59+E60+E66+E69+E27</f>
        <v>17529.51544</v>
      </c>
    </row>
    <row r="92" spans="2:5" ht="18" hidden="1">
      <c r="B92" s="14" t="s">
        <v>50</v>
      </c>
      <c r="C92" s="31">
        <f>C63+C64+C54</f>
        <v>522.8599999999999</v>
      </c>
      <c r="D92" s="31">
        <f>D63+D64+D54</f>
        <v>522.12</v>
      </c>
      <c r="E92" s="31">
        <f>E63+E64+E54</f>
        <v>521.8</v>
      </c>
    </row>
    <row r="93" spans="2:5" ht="18" hidden="1">
      <c r="B93" s="14" t="s">
        <v>51</v>
      </c>
      <c r="C93" s="31">
        <f>C21+C45+C46+C56</f>
        <v>212796.18</v>
      </c>
      <c r="D93" s="31">
        <f>D21+D45+D46+D56</f>
        <v>261422.8</v>
      </c>
      <c r="E93" s="31">
        <f>E21+E45+E46+E56</f>
        <v>261523.3</v>
      </c>
    </row>
    <row r="94" ht="18" hidden="1">
      <c r="B94" s="14"/>
    </row>
    <row r="95" spans="2:5" ht="18" hidden="1">
      <c r="B95" s="14"/>
      <c r="C95" s="31">
        <f>C86-C88-C89-C90-C91-C92-C93</f>
        <v>109224.56851000007</v>
      </c>
      <c r="D95" s="31">
        <f>D86-D88-D89-D90-D91-D92-D93</f>
        <v>52310.35797000007</v>
      </c>
      <c r="E95" s="31">
        <f>E86-E88-E89-E90-E91-E92-E93</f>
        <v>38892.25337999995</v>
      </c>
    </row>
    <row r="96" ht="18" hidden="1">
      <c r="B96" s="14"/>
    </row>
    <row r="97" ht="18" hidden="1"/>
    <row r="98" ht="18" hidden="1"/>
    <row r="99" ht="18" hidden="1"/>
    <row r="100" ht="18" hidden="1"/>
  </sheetData>
  <sheetProtection/>
  <mergeCells count="5">
    <mergeCell ref="B6:E6"/>
    <mergeCell ref="C1:E1"/>
    <mergeCell ref="C2:E2"/>
    <mergeCell ref="C3:E3"/>
    <mergeCell ref="C4:E4"/>
  </mergeCells>
  <printOptions horizontalCentered="1"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Земское собрание 3</cp:lastModifiedBy>
  <cp:lastPrinted>2020-11-27T06:18:18Z</cp:lastPrinted>
  <dcterms:created xsi:type="dcterms:W3CDTF">2010-06-25T09:44:23Z</dcterms:created>
  <dcterms:modified xsi:type="dcterms:W3CDTF">2020-11-27T06:18:21Z</dcterms:modified>
  <cp:category/>
  <cp:version/>
  <cp:contentType/>
  <cp:contentStatus/>
</cp:coreProperties>
</file>